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8195" windowHeight="6915"/>
  </bookViews>
  <sheets>
    <sheet name="Data" sheetId="1" r:id="rId1"/>
    <sheet name="Maps" sheetId="2" r:id="rId2"/>
    <sheet name="Sheet3" sheetId="3" r:id="rId3"/>
  </sheets>
  <externalReferences>
    <externalReference r:id="rId4"/>
  </externalReferences>
  <definedNames>
    <definedName name="_xlnm._FilterDatabase" localSheetId="0" hidden="1">Data!$A$1:$H$99</definedName>
  </definedNames>
  <calcPr calcId="145621"/>
</workbook>
</file>

<file path=xl/calcChain.xml><?xml version="1.0" encoding="utf-8"?>
<calcChain xmlns="http://schemas.openxmlformats.org/spreadsheetml/2006/main">
  <c r="R268" i="1" l="1"/>
  <c r="Q268" i="1"/>
  <c r="P268" i="1"/>
  <c r="O268" i="1"/>
  <c r="N268" i="1"/>
  <c r="M268" i="1"/>
  <c r="L268" i="1" s="1"/>
  <c r="P261" i="1"/>
  <c r="M262" i="1"/>
  <c r="Q262" i="1" s="1"/>
  <c r="Q261" i="1"/>
  <c r="O261" i="1"/>
  <c r="N261" i="1"/>
  <c r="U258" i="1"/>
  <c r="J168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3" i="1"/>
  <c r="N219" i="1"/>
  <c r="P218" i="1"/>
  <c r="O218" i="1"/>
  <c r="M218" i="1"/>
  <c r="V215" i="1"/>
  <c r="N169" i="1"/>
  <c r="P168" i="1"/>
  <c r="O168" i="1"/>
  <c r="V165" i="1"/>
  <c r="M130" i="1"/>
  <c r="M131" i="1"/>
  <c r="M132" i="1"/>
  <c r="M133" i="1"/>
  <c r="M134" i="1"/>
  <c r="M135" i="1"/>
  <c r="M129" i="1"/>
  <c r="P135" i="1"/>
  <c r="O135" i="1"/>
  <c r="N135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3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4" i="1"/>
  <c r="O3" i="1"/>
  <c r="P262" i="1" l="1"/>
  <c r="M263" i="1"/>
  <c r="N262" i="1"/>
  <c r="O262" i="1"/>
  <c r="R262" i="1" s="1"/>
  <c r="R261" i="1"/>
  <c r="L262" i="1"/>
  <c r="Q263" i="1"/>
  <c r="P219" i="1"/>
  <c r="M219" i="1"/>
  <c r="P169" i="1"/>
  <c r="O219" i="1"/>
  <c r="N220" i="1"/>
  <c r="O169" i="1"/>
  <c r="M169" i="1"/>
  <c r="N170" i="1"/>
  <c r="V126" i="1"/>
  <c r="P129" i="1"/>
  <c r="O129" i="1"/>
  <c r="N130" i="1"/>
  <c r="P263" i="1" l="1"/>
  <c r="M264" i="1"/>
  <c r="N263" i="1"/>
  <c r="Q264" i="1"/>
  <c r="L263" i="1"/>
  <c r="O263" i="1"/>
  <c r="O220" i="1"/>
  <c r="N221" i="1"/>
  <c r="M220" i="1"/>
  <c r="P220" i="1"/>
  <c r="O170" i="1"/>
  <c r="N171" i="1"/>
  <c r="M170" i="1"/>
  <c r="P170" i="1"/>
  <c r="P130" i="1"/>
  <c r="O130" i="1"/>
  <c r="N131" i="1"/>
  <c r="M265" i="1" l="1"/>
  <c r="P264" i="1"/>
  <c r="R263" i="1"/>
  <c r="O264" i="1"/>
  <c r="N264" i="1"/>
  <c r="Q265" i="1"/>
  <c r="L264" i="1"/>
  <c r="P221" i="1"/>
  <c r="O221" i="1"/>
  <c r="N222" i="1"/>
  <c r="M221" i="1"/>
  <c r="P171" i="1"/>
  <c r="O171" i="1"/>
  <c r="N172" i="1"/>
  <c r="M171" i="1"/>
  <c r="O131" i="1"/>
  <c r="P131" i="1"/>
  <c r="N132" i="1"/>
  <c r="U2" i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Z1" i="1"/>
  <c r="X1" i="1"/>
  <c r="Y1" i="1" s="1"/>
  <c r="AA1" i="1" s="1"/>
  <c r="W1" i="1"/>
  <c r="R69" i="1"/>
  <c r="R85" i="1"/>
  <c r="R89" i="1"/>
  <c r="R97" i="1"/>
  <c r="Q20" i="1"/>
  <c r="Q25" i="1"/>
  <c r="Q42" i="1"/>
  <c r="Q51" i="1"/>
  <c r="Q56" i="1"/>
  <c r="Q61" i="1"/>
  <c r="Q66" i="1"/>
  <c r="Q69" i="1"/>
  <c r="Q70" i="1"/>
  <c r="Q81" i="1"/>
  <c r="Q89" i="1"/>
  <c r="S89" i="1" s="1"/>
  <c r="Q93" i="1"/>
  <c r="J29" i="1"/>
  <c r="R29" i="1" s="1"/>
  <c r="J39" i="1"/>
  <c r="Q39" i="1" s="1"/>
  <c r="J31" i="1"/>
  <c r="Q31" i="1" s="1"/>
  <c r="J63" i="1"/>
  <c r="R63" i="1" s="1"/>
  <c r="J40" i="1"/>
  <c r="Q40" i="1" s="1"/>
  <c r="J67" i="1"/>
  <c r="R67" i="1" s="1"/>
  <c r="J68" i="1"/>
  <c r="Q68" i="1" s="1"/>
  <c r="J45" i="1"/>
  <c r="Q45" i="1" s="1"/>
  <c r="J46" i="1"/>
  <c r="Q46" i="1" s="1"/>
  <c r="J69" i="1"/>
  <c r="J89" i="1"/>
  <c r="J36" i="1"/>
  <c r="Q36" i="1" s="1"/>
  <c r="J37" i="1"/>
  <c r="R37" i="1" s="1"/>
  <c r="J38" i="1"/>
  <c r="R38" i="1" s="1"/>
  <c r="J43" i="1"/>
  <c r="R43" i="1" s="1"/>
  <c r="J54" i="1"/>
  <c r="Q54" i="1" s="1"/>
  <c r="J82" i="1"/>
  <c r="R82" i="1" s="1"/>
  <c r="J42" i="1"/>
  <c r="R42" i="1" s="1"/>
  <c r="J66" i="1"/>
  <c r="R66" i="1" s="1"/>
  <c r="J26" i="1"/>
  <c r="R26" i="1" s="1"/>
  <c r="J55" i="1"/>
  <c r="R55" i="1" s="1"/>
  <c r="J56" i="1"/>
  <c r="R56" i="1" s="1"/>
  <c r="J35" i="1"/>
  <c r="Q35" i="1" s="1"/>
  <c r="J84" i="1"/>
  <c r="R84" i="1" s="1"/>
  <c r="J47" i="1"/>
  <c r="R47" i="1" s="1"/>
  <c r="J25" i="1"/>
  <c r="R25" i="1" s="1"/>
  <c r="J81" i="1"/>
  <c r="R81" i="1" s="1"/>
  <c r="J62" i="1"/>
  <c r="Q62" i="1" s="1"/>
  <c r="J48" i="1"/>
  <c r="Q48" i="1" s="1"/>
  <c r="J41" i="1"/>
  <c r="Q41" i="1" s="1"/>
  <c r="J27" i="1"/>
  <c r="R27" i="1" s="1"/>
  <c r="J28" i="1"/>
  <c r="R28" i="1" s="1"/>
  <c r="J65" i="1"/>
  <c r="Q65" i="1" s="1"/>
  <c r="J8" i="1"/>
  <c r="R8" i="1" s="1"/>
  <c r="J24" i="1"/>
  <c r="Q24" i="1" s="1"/>
  <c r="J83" i="1"/>
  <c r="Q83" i="1" s="1"/>
  <c r="J34" i="1"/>
  <c r="R34" i="1" s="1"/>
  <c r="J20" i="1"/>
  <c r="R20" i="1" s="1"/>
  <c r="J9" i="1"/>
  <c r="R9" i="1" s="1"/>
  <c r="J22" i="1"/>
  <c r="R22" i="1" s="1"/>
  <c r="J23" i="1"/>
  <c r="Q23" i="1" s="1"/>
  <c r="J17" i="1"/>
  <c r="R17" i="1" s="1"/>
  <c r="J18" i="1"/>
  <c r="R18" i="1" s="1"/>
  <c r="J32" i="1"/>
  <c r="R32" i="1" s="1"/>
  <c r="J33" i="1"/>
  <c r="R33" i="1" s="1"/>
  <c r="J77" i="1"/>
  <c r="R77" i="1" s="1"/>
  <c r="J3" i="1"/>
  <c r="R3" i="1" s="1"/>
  <c r="J44" i="1"/>
  <c r="Q44" i="1" s="1"/>
  <c r="J4" i="1"/>
  <c r="R4" i="1" s="1"/>
  <c r="J57" i="1"/>
  <c r="R57" i="1" s="1"/>
  <c r="J6" i="1"/>
  <c r="R6" i="1" s="1"/>
  <c r="J13" i="1"/>
  <c r="R13" i="1" s="1"/>
  <c r="J79" i="1"/>
  <c r="Q79" i="1" s="1"/>
  <c r="J80" i="1"/>
  <c r="Q80" i="1" s="1"/>
  <c r="J85" i="1"/>
  <c r="Q85" i="1" s="1"/>
  <c r="S85" i="1" s="1"/>
  <c r="J21" i="1"/>
  <c r="R21" i="1" s="1"/>
  <c r="J90" i="1"/>
  <c r="R90" i="1" s="1"/>
  <c r="J64" i="1"/>
  <c r="Q64" i="1" s="1"/>
  <c r="J94" i="1"/>
  <c r="Q94" i="1" s="1"/>
  <c r="J95" i="1"/>
  <c r="R95" i="1" s="1"/>
  <c r="J96" i="1"/>
  <c r="Q96" i="1" s="1"/>
  <c r="J97" i="1"/>
  <c r="Q97" i="1" s="1"/>
  <c r="J98" i="1"/>
  <c r="Q98" i="1" s="1"/>
  <c r="J99" i="1"/>
  <c r="R99" i="1" s="1"/>
  <c r="J71" i="1"/>
  <c r="R71" i="1" s="1"/>
  <c r="J72" i="1"/>
  <c r="R72" i="1" s="1"/>
  <c r="J73" i="1"/>
  <c r="Q73" i="1" s="1"/>
  <c r="J74" i="1"/>
  <c r="Q74" i="1" s="1"/>
  <c r="J75" i="1"/>
  <c r="R75" i="1" s="1"/>
  <c r="J91" i="1"/>
  <c r="R91" i="1" s="1"/>
  <c r="J5" i="1"/>
  <c r="R5" i="1" s="1"/>
  <c r="J15" i="1"/>
  <c r="R15" i="1" s="1"/>
  <c r="J76" i="1"/>
  <c r="R76" i="1" s="1"/>
  <c r="J53" i="1"/>
  <c r="R53" i="1" s="1"/>
  <c r="J86" i="1"/>
  <c r="R86" i="1" s="1"/>
  <c r="J92" i="1"/>
  <c r="R92" i="1" s="1"/>
  <c r="J11" i="1"/>
  <c r="R11" i="1" s="1"/>
  <c r="J16" i="1"/>
  <c r="R16" i="1" s="1"/>
  <c r="J10" i="1"/>
  <c r="R10" i="1" s="1"/>
  <c r="J59" i="1"/>
  <c r="R59" i="1" s="1"/>
  <c r="J7" i="1"/>
  <c r="R7" i="1" s="1"/>
  <c r="J78" i="1"/>
  <c r="R78" i="1" s="1"/>
  <c r="J49" i="1"/>
  <c r="Q49" i="1" s="1"/>
  <c r="J50" i="1"/>
  <c r="Q50" i="1" s="1"/>
  <c r="J58" i="1"/>
  <c r="Q58" i="1" s="1"/>
  <c r="J87" i="1"/>
  <c r="R87" i="1" s="1"/>
  <c r="J12" i="1"/>
  <c r="R12" i="1" s="1"/>
  <c r="J61" i="1"/>
  <c r="R61" i="1" s="1"/>
  <c r="J14" i="1"/>
  <c r="R14" i="1" s="1"/>
  <c r="J19" i="1"/>
  <c r="R19" i="1" s="1"/>
  <c r="J51" i="1"/>
  <c r="R51" i="1" s="1"/>
  <c r="J52" i="1"/>
  <c r="R52" i="1" s="1"/>
  <c r="J60" i="1"/>
  <c r="Q60" i="1" s="1"/>
  <c r="J88" i="1"/>
  <c r="R88" i="1" s="1"/>
  <c r="J70" i="1"/>
  <c r="R70" i="1" s="1"/>
  <c r="J93" i="1"/>
  <c r="R93" i="1" s="1"/>
  <c r="J30" i="1"/>
  <c r="R30" i="1" s="1"/>
  <c r="I43" i="1"/>
  <c r="I54" i="1"/>
  <c r="I82" i="1"/>
  <c r="I42" i="1"/>
  <c r="I66" i="1"/>
  <c r="I26" i="1"/>
  <c r="I55" i="1"/>
  <c r="I56" i="1"/>
  <c r="I35" i="1"/>
  <c r="I84" i="1"/>
  <c r="I47" i="1"/>
  <c r="I25" i="1"/>
  <c r="I81" i="1"/>
  <c r="I62" i="1"/>
  <c r="I48" i="1"/>
  <c r="I41" i="1"/>
  <c r="I27" i="1"/>
  <c r="I28" i="1"/>
  <c r="I65" i="1"/>
  <c r="I8" i="1"/>
  <c r="I24" i="1"/>
  <c r="I83" i="1"/>
  <c r="I34" i="1"/>
  <c r="I20" i="1"/>
  <c r="I9" i="1"/>
  <c r="I22" i="1"/>
  <c r="I23" i="1"/>
  <c r="I17" i="1"/>
  <c r="I18" i="1"/>
  <c r="I32" i="1"/>
  <c r="I33" i="1"/>
  <c r="I77" i="1"/>
  <c r="I3" i="1"/>
  <c r="I44" i="1"/>
  <c r="I4" i="1"/>
  <c r="I57" i="1"/>
  <c r="I6" i="1"/>
  <c r="I13" i="1"/>
  <c r="I79" i="1"/>
  <c r="I80" i="1"/>
  <c r="I85" i="1"/>
  <c r="I21" i="1"/>
  <c r="I90" i="1"/>
  <c r="I64" i="1"/>
  <c r="I94" i="1"/>
  <c r="I95" i="1"/>
  <c r="I96" i="1"/>
  <c r="I97" i="1"/>
  <c r="I98" i="1"/>
  <c r="I99" i="1"/>
  <c r="I71" i="1"/>
  <c r="I72" i="1"/>
  <c r="I73" i="1"/>
  <c r="I74" i="1"/>
  <c r="I75" i="1"/>
  <c r="I91" i="1"/>
  <c r="I5" i="1"/>
  <c r="I15" i="1"/>
  <c r="I76" i="1"/>
  <c r="I53" i="1"/>
  <c r="I86" i="1"/>
  <c r="I92" i="1"/>
  <c r="I11" i="1"/>
  <c r="I16" i="1"/>
  <c r="I10" i="1"/>
  <c r="I59" i="1"/>
  <c r="I7" i="1"/>
  <c r="I78" i="1"/>
  <c r="I49" i="1"/>
  <c r="I50" i="1"/>
  <c r="I58" i="1"/>
  <c r="I87" i="1"/>
  <c r="I12" i="1"/>
  <c r="Q221" i="1" s="1"/>
  <c r="I61" i="1"/>
  <c r="I14" i="1"/>
  <c r="I19" i="1"/>
  <c r="I51" i="1"/>
  <c r="I52" i="1"/>
  <c r="I60" i="1"/>
  <c r="I88" i="1"/>
  <c r="I70" i="1"/>
  <c r="I93" i="1"/>
  <c r="I29" i="1"/>
  <c r="I39" i="1"/>
  <c r="I31" i="1"/>
  <c r="I63" i="1"/>
  <c r="I40" i="1"/>
  <c r="I67" i="1"/>
  <c r="I68" i="1"/>
  <c r="I45" i="1"/>
  <c r="I46" i="1"/>
  <c r="I69" i="1"/>
  <c r="I89" i="1"/>
  <c r="I36" i="1"/>
  <c r="I37" i="1"/>
  <c r="I38" i="1"/>
  <c r="I30" i="1"/>
  <c r="M266" i="1" l="1"/>
  <c r="P265" i="1"/>
  <c r="R264" i="1"/>
  <c r="Q266" i="1"/>
  <c r="L265" i="1"/>
  <c r="O265" i="1"/>
  <c r="N265" i="1"/>
  <c r="Q131" i="1"/>
  <c r="R131" i="1"/>
  <c r="R168" i="1"/>
  <c r="Q168" i="1"/>
  <c r="Q169" i="1"/>
  <c r="R169" i="1"/>
  <c r="Q170" i="1"/>
  <c r="R170" i="1"/>
  <c r="R171" i="1"/>
  <c r="R218" i="1"/>
  <c r="Q135" i="1"/>
  <c r="R129" i="1"/>
  <c r="Q218" i="1"/>
  <c r="S218" i="1" s="1"/>
  <c r="Q129" i="1"/>
  <c r="R135" i="1"/>
  <c r="R219" i="1"/>
  <c r="Q219" i="1"/>
  <c r="Q130" i="1"/>
  <c r="Q220" i="1"/>
  <c r="R220" i="1"/>
  <c r="R130" i="1"/>
  <c r="S130" i="1" s="1"/>
  <c r="R221" i="1"/>
  <c r="Q171" i="1"/>
  <c r="R172" i="1"/>
  <c r="Q172" i="1"/>
  <c r="N223" i="1"/>
  <c r="Q222" i="1"/>
  <c r="M222" i="1"/>
  <c r="P222" i="1"/>
  <c r="O222" i="1"/>
  <c r="R222" i="1"/>
  <c r="S221" i="1"/>
  <c r="N173" i="1"/>
  <c r="M172" i="1"/>
  <c r="P172" i="1"/>
  <c r="O172" i="1"/>
  <c r="R132" i="1"/>
  <c r="Q132" i="1"/>
  <c r="Q95" i="1"/>
  <c r="Q90" i="1"/>
  <c r="AK90" i="1" s="1"/>
  <c r="Q86" i="1"/>
  <c r="Q78" i="1"/>
  <c r="Q72" i="1"/>
  <c r="Q67" i="1"/>
  <c r="Q63" i="1"/>
  <c r="Q57" i="1"/>
  <c r="Q53" i="1"/>
  <c r="Q47" i="1"/>
  <c r="Q43" i="1"/>
  <c r="Q38" i="1"/>
  <c r="Q34" i="1"/>
  <c r="Q30" i="1"/>
  <c r="Q26" i="1"/>
  <c r="Q21" i="1"/>
  <c r="R98" i="1"/>
  <c r="R94" i="1"/>
  <c r="R80" i="1"/>
  <c r="R74" i="1"/>
  <c r="R58" i="1"/>
  <c r="R54" i="1"/>
  <c r="R50" i="1"/>
  <c r="R46" i="1"/>
  <c r="R41" i="1"/>
  <c r="R36" i="1"/>
  <c r="R31" i="1"/>
  <c r="Q3" i="1"/>
  <c r="Q77" i="1"/>
  <c r="Q22" i="1"/>
  <c r="Q15" i="1"/>
  <c r="Q11" i="1"/>
  <c r="Q7" i="1"/>
  <c r="S7" i="1" s="1"/>
  <c r="R60" i="1"/>
  <c r="Q82" i="1"/>
  <c r="Q76" i="1"/>
  <c r="Q37" i="1"/>
  <c r="Q33" i="1"/>
  <c r="Q29" i="1"/>
  <c r="R79" i="1"/>
  <c r="R73" i="1"/>
  <c r="R65" i="1"/>
  <c r="R49" i="1"/>
  <c r="R45" i="1"/>
  <c r="R40" i="1"/>
  <c r="R35" i="1"/>
  <c r="R24" i="1"/>
  <c r="Q84" i="1"/>
  <c r="Q75" i="1"/>
  <c r="Q52" i="1"/>
  <c r="Q18" i="1"/>
  <c r="Q14" i="1"/>
  <c r="S14" i="1" s="1"/>
  <c r="Q10" i="1"/>
  <c r="Q6" i="1"/>
  <c r="S6" i="1" s="1"/>
  <c r="Q99" i="1"/>
  <c r="Q92" i="1"/>
  <c r="Q88" i="1"/>
  <c r="Q55" i="1"/>
  <c r="Q32" i="1"/>
  <c r="Q28" i="1"/>
  <c r="Q19" i="1"/>
  <c r="R96" i="1"/>
  <c r="R83" i="1"/>
  <c r="R68" i="1"/>
  <c r="R64" i="1"/>
  <c r="R48" i="1"/>
  <c r="R44" i="1"/>
  <c r="R39" i="1"/>
  <c r="R23" i="1"/>
  <c r="Q71" i="1"/>
  <c r="Q17" i="1"/>
  <c r="S17" i="1" s="1"/>
  <c r="Q13" i="1"/>
  <c r="Q9" i="1"/>
  <c r="Q5" i="1"/>
  <c r="R62" i="1"/>
  <c r="Q91" i="1"/>
  <c r="Q87" i="1"/>
  <c r="Q59" i="1"/>
  <c r="Q27" i="1"/>
  <c r="Q16" i="1"/>
  <c r="Q12" i="1"/>
  <c r="Q8" i="1"/>
  <c r="Q4" i="1"/>
  <c r="S90" i="1"/>
  <c r="AM90" i="1"/>
  <c r="AL90" i="1"/>
  <c r="AH90" i="1"/>
  <c r="AI90" i="1"/>
  <c r="AE90" i="1"/>
  <c r="AJ90" i="1"/>
  <c r="AD90" i="1"/>
  <c r="AF90" i="1"/>
  <c r="AC90" i="1"/>
  <c r="AA90" i="1"/>
  <c r="AB90" i="1"/>
  <c r="Z90" i="1"/>
  <c r="Y90" i="1"/>
  <c r="X90" i="1"/>
  <c r="W90" i="1"/>
  <c r="V90" i="1"/>
  <c r="U90" i="1"/>
  <c r="S78" i="1"/>
  <c r="AM78" i="1"/>
  <c r="AL78" i="1"/>
  <c r="AK78" i="1"/>
  <c r="AJ78" i="1"/>
  <c r="AI78" i="1"/>
  <c r="AH78" i="1"/>
  <c r="AG78" i="1"/>
  <c r="AF78" i="1"/>
  <c r="AD78" i="1"/>
  <c r="AE78" i="1"/>
  <c r="Z78" i="1"/>
  <c r="Y78" i="1"/>
  <c r="AA78" i="1"/>
  <c r="X78" i="1"/>
  <c r="AC78" i="1"/>
  <c r="W78" i="1"/>
  <c r="AB78" i="1"/>
  <c r="V78" i="1"/>
  <c r="U78" i="1"/>
  <c r="S67" i="1"/>
  <c r="AJ67" i="1"/>
  <c r="AM67" i="1"/>
  <c r="AL67" i="1"/>
  <c r="AK67" i="1"/>
  <c r="AG67" i="1"/>
  <c r="AD67" i="1"/>
  <c r="AC67" i="1"/>
  <c r="Z67" i="1"/>
  <c r="Y67" i="1"/>
  <c r="AH67" i="1"/>
  <c r="AE67" i="1"/>
  <c r="AA67" i="1"/>
  <c r="AI67" i="1"/>
  <c r="AF67" i="1"/>
  <c r="AB67" i="1"/>
  <c r="X67" i="1"/>
  <c r="W67" i="1"/>
  <c r="U67" i="1"/>
  <c r="V67" i="1"/>
  <c r="S57" i="1"/>
  <c r="AL57" i="1"/>
  <c r="AK57" i="1"/>
  <c r="AM57" i="1"/>
  <c r="AJ57" i="1"/>
  <c r="AI57" i="1"/>
  <c r="AH57" i="1"/>
  <c r="AF57" i="1"/>
  <c r="AE57" i="1"/>
  <c r="AB57" i="1"/>
  <c r="X57" i="1"/>
  <c r="W57" i="1"/>
  <c r="AG57" i="1"/>
  <c r="AC57" i="1"/>
  <c r="AA57" i="1"/>
  <c r="AD57" i="1"/>
  <c r="Z57" i="1"/>
  <c r="Y57" i="1"/>
  <c r="U57" i="1"/>
  <c r="V57" i="1"/>
  <c r="S47" i="1"/>
  <c r="AJ47" i="1"/>
  <c r="AM47" i="1"/>
  <c r="AL47" i="1"/>
  <c r="AK47" i="1"/>
  <c r="AG47" i="1"/>
  <c r="AD47" i="1"/>
  <c r="AI47" i="1"/>
  <c r="AH47" i="1"/>
  <c r="AC47" i="1"/>
  <c r="AE47" i="1"/>
  <c r="Z47" i="1"/>
  <c r="Y47" i="1"/>
  <c r="AF47" i="1"/>
  <c r="AA47" i="1"/>
  <c r="AB47" i="1"/>
  <c r="X47" i="1"/>
  <c r="W47" i="1"/>
  <c r="U47" i="1"/>
  <c r="V47" i="1"/>
  <c r="S38" i="1"/>
  <c r="AM38" i="1"/>
  <c r="AL38" i="1"/>
  <c r="AK38" i="1"/>
  <c r="AJ38" i="1"/>
  <c r="AF38" i="1"/>
  <c r="AI38" i="1"/>
  <c r="AH38" i="1"/>
  <c r="AG38" i="1"/>
  <c r="AD38" i="1"/>
  <c r="Y38" i="1"/>
  <c r="X38" i="1"/>
  <c r="AE38" i="1"/>
  <c r="AC38" i="1"/>
  <c r="Z38" i="1"/>
  <c r="AA38" i="1"/>
  <c r="W38" i="1"/>
  <c r="AB38" i="1"/>
  <c r="U38" i="1"/>
  <c r="V38" i="1"/>
  <c r="S30" i="1"/>
  <c r="AM30" i="1"/>
  <c r="AL30" i="1"/>
  <c r="AK30" i="1"/>
  <c r="AJ30" i="1"/>
  <c r="AF30" i="1"/>
  <c r="AI30" i="1"/>
  <c r="AH30" i="1"/>
  <c r="AG30" i="1"/>
  <c r="AD30" i="1"/>
  <c r="Y30" i="1"/>
  <c r="X30" i="1"/>
  <c r="AE30" i="1"/>
  <c r="Z30" i="1"/>
  <c r="AA30" i="1"/>
  <c r="W30" i="1"/>
  <c r="AC30" i="1"/>
  <c r="AB30" i="1"/>
  <c r="V30" i="1"/>
  <c r="U30" i="1"/>
  <c r="S21" i="1"/>
  <c r="AL21" i="1"/>
  <c r="AK21" i="1"/>
  <c r="AM21" i="1"/>
  <c r="AI21" i="1"/>
  <c r="AH21" i="1"/>
  <c r="AG21" i="1"/>
  <c r="AJ21" i="1"/>
  <c r="AF21" i="1"/>
  <c r="AE21" i="1"/>
  <c r="AB21" i="1"/>
  <c r="AD21" i="1"/>
  <c r="Y21" i="1"/>
  <c r="X21" i="1"/>
  <c r="AC21" i="1"/>
  <c r="Z21" i="1"/>
  <c r="W21" i="1"/>
  <c r="V21" i="1"/>
  <c r="AA21" i="1"/>
  <c r="U21" i="1"/>
  <c r="S77" i="1"/>
  <c r="AL77" i="1"/>
  <c r="AK77" i="1"/>
  <c r="AM77" i="1"/>
  <c r="AJ77" i="1"/>
  <c r="AI77" i="1"/>
  <c r="AH77" i="1"/>
  <c r="AG77" i="1"/>
  <c r="AF77" i="1"/>
  <c r="AE77" i="1"/>
  <c r="AC77" i="1"/>
  <c r="AB77" i="1"/>
  <c r="Z77" i="1"/>
  <c r="Y77" i="1"/>
  <c r="W77" i="1"/>
  <c r="AD77" i="1"/>
  <c r="AA77" i="1"/>
  <c r="X77" i="1"/>
  <c r="U77" i="1"/>
  <c r="V77" i="1"/>
  <c r="S58" i="1"/>
  <c r="AM58" i="1"/>
  <c r="AL58" i="1"/>
  <c r="AK58" i="1"/>
  <c r="AJ58" i="1"/>
  <c r="AI58" i="1"/>
  <c r="AF58" i="1"/>
  <c r="X58" i="1"/>
  <c r="AG58" i="1"/>
  <c r="AD58" i="1"/>
  <c r="AH58" i="1"/>
  <c r="Z58" i="1"/>
  <c r="Y58" i="1"/>
  <c r="AB58" i="1"/>
  <c r="W58" i="1"/>
  <c r="AC58" i="1"/>
  <c r="AA58" i="1"/>
  <c r="AE58" i="1"/>
  <c r="U58" i="1"/>
  <c r="V58" i="1"/>
  <c r="S22" i="1"/>
  <c r="AM22" i="1"/>
  <c r="AL22" i="1"/>
  <c r="AK22" i="1"/>
  <c r="AJ22" i="1"/>
  <c r="AF22" i="1"/>
  <c r="AI22" i="1"/>
  <c r="AH22" i="1"/>
  <c r="AG22" i="1"/>
  <c r="AD22" i="1"/>
  <c r="Y22" i="1"/>
  <c r="X22" i="1"/>
  <c r="AE22" i="1"/>
  <c r="AC22" i="1"/>
  <c r="Z22" i="1"/>
  <c r="AA22" i="1"/>
  <c r="W22" i="1"/>
  <c r="AB22" i="1"/>
  <c r="V22" i="1"/>
  <c r="U22" i="1"/>
  <c r="S15" i="1"/>
  <c r="AK15" i="1"/>
  <c r="AJ15" i="1"/>
  <c r="AM15" i="1"/>
  <c r="AL15" i="1"/>
  <c r="AH15" i="1"/>
  <c r="AG15" i="1"/>
  <c r="AI15" i="1"/>
  <c r="AE15" i="1"/>
  <c r="AD15" i="1"/>
  <c r="AA15" i="1"/>
  <c r="AC15" i="1"/>
  <c r="AB15" i="1"/>
  <c r="AF15" i="1"/>
  <c r="Z15" i="1"/>
  <c r="Y15" i="1"/>
  <c r="X15" i="1"/>
  <c r="W15" i="1"/>
  <c r="V15" i="1"/>
  <c r="U15" i="1"/>
  <c r="S11" i="1"/>
  <c r="AL11" i="1"/>
  <c r="AK11" i="1"/>
  <c r="AJ11" i="1"/>
  <c r="AM11" i="1"/>
  <c r="AI11" i="1"/>
  <c r="AH11" i="1"/>
  <c r="AG11" i="1"/>
  <c r="AF11" i="1"/>
  <c r="AE11" i="1"/>
  <c r="AC11" i="1"/>
  <c r="AB11" i="1"/>
  <c r="AD11" i="1"/>
  <c r="Y11" i="1"/>
  <c r="X11" i="1"/>
  <c r="Z11" i="1"/>
  <c r="W11" i="1"/>
  <c r="V11" i="1"/>
  <c r="AA11" i="1"/>
  <c r="U11" i="1"/>
  <c r="S99" i="1"/>
  <c r="AL99" i="1"/>
  <c r="AK99" i="1"/>
  <c r="AM99" i="1"/>
  <c r="AI99" i="1"/>
  <c r="AH99" i="1"/>
  <c r="AJ99" i="1"/>
  <c r="AF99" i="1"/>
  <c r="AE99" i="1"/>
  <c r="AD99" i="1"/>
  <c r="AB99" i="1"/>
  <c r="AG99" i="1"/>
  <c r="AC99" i="1"/>
  <c r="AA99" i="1"/>
  <c r="Z99" i="1"/>
  <c r="Y99" i="1"/>
  <c r="X99" i="1"/>
  <c r="W99" i="1"/>
  <c r="V99" i="1"/>
  <c r="U99" i="1"/>
  <c r="S92" i="1"/>
  <c r="AM92" i="1"/>
  <c r="AL92" i="1"/>
  <c r="AK92" i="1"/>
  <c r="AJ92" i="1"/>
  <c r="AI92" i="1"/>
  <c r="AF92" i="1"/>
  <c r="AG92" i="1"/>
  <c r="AH92" i="1"/>
  <c r="AD92" i="1"/>
  <c r="Z92" i="1"/>
  <c r="Y92" i="1"/>
  <c r="X92" i="1"/>
  <c r="AB92" i="1"/>
  <c r="W92" i="1"/>
  <c r="AC92" i="1"/>
  <c r="AA92" i="1"/>
  <c r="AE92" i="1"/>
  <c r="V92" i="1"/>
  <c r="U92" i="1"/>
  <c r="S88" i="1"/>
  <c r="AM88" i="1"/>
  <c r="AL88" i="1"/>
  <c r="AK88" i="1"/>
  <c r="AG88" i="1"/>
  <c r="AJ88" i="1"/>
  <c r="AH88" i="1"/>
  <c r="AC88" i="1"/>
  <c r="AI88" i="1"/>
  <c r="AE88" i="1"/>
  <c r="Z88" i="1"/>
  <c r="Y88" i="1"/>
  <c r="AF88" i="1"/>
  <c r="AA88" i="1"/>
  <c r="AB88" i="1"/>
  <c r="X88" i="1"/>
  <c r="AD88" i="1"/>
  <c r="U88" i="1"/>
  <c r="W88" i="1"/>
  <c r="V88" i="1"/>
  <c r="S81" i="1"/>
  <c r="AL81" i="1"/>
  <c r="AK81" i="1"/>
  <c r="AM81" i="1"/>
  <c r="AI81" i="1"/>
  <c r="AH81" i="1"/>
  <c r="AJ81" i="1"/>
  <c r="AF81" i="1"/>
  <c r="AE81" i="1"/>
  <c r="AD81" i="1"/>
  <c r="AB81" i="1"/>
  <c r="AG81" i="1"/>
  <c r="AC81" i="1"/>
  <c r="W81" i="1"/>
  <c r="AA81" i="1"/>
  <c r="Z81" i="1"/>
  <c r="Y81" i="1"/>
  <c r="X81" i="1"/>
  <c r="V81" i="1"/>
  <c r="U81" i="1"/>
  <c r="S74" i="1"/>
  <c r="AM74" i="1"/>
  <c r="AL74" i="1"/>
  <c r="AK74" i="1"/>
  <c r="AJ74" i="1"/>
  <c r="AI74" i="1"/>
  <c r="AF74" i="1"/>
  <c r="AG74" i="1"/>
  <c r="AH74" i="1"/>
  <c r="AD74" i="1"/>
  <c r="Z74" i="1"/>
  <c r="Y74" i="1"/>
  <c r="AC74" i="1"/>
  <c r="X74" i="1"/>
  <c r="AE74" i="1"/>
  <c r="AB74" i="1"/>
  <c r="W74" i="1"/>
  <c r="AA74" i="1"/>
  <c r="U74" i="1"/>
  <c r="V74" i="1"/>
  <c r="S69" i="1"/>
  <c r="AL69" i="1"/>
  <c r="AK69" i="1"/>
  <c r="AM69" i="1"/>
  <c r="AI69" i="1"/>
  <c r="AH69" i="1"/>
  <c r="AG69" i="1"/>
  <c r="AF69" i="1"/>
  <c r="AJ69" i="1"/>
  <c r="AE69" i="1"/>
  <c r="AB69" i="1"/>
  <c r="AD69" i="1"/>
  <c r="X69" i="1"/>
  <c r="Z69" i="1"/>
  <c r="Y69" i="1"/>
  <c r="W69" i="1"/>
  <c r="AC69" i="1"/>
  <c r="AA69" i="1"/>
  <c r="U69" i="1"/>
  <c r="V69" i="1"/>
  <c r="S65" i="1"/>
  <c r="AL65" i="1"/>
  <c r="AK65" i="1"/>
  <c r="AM65" i="1"/>
  <c r="AJ65" i="1"/>
  <c r="AI65" i="1"/>
  <c r="AH65" i="1"/>
  <c r="AF65" i="1"/>
  <c r="AE65" i="1"/>
  <c r="AB65" i="1"/>
  <c r="AG65" i="1"/>
  <c r="AC65" i="1"/>
  <c r="X65" i="1"/>
  <c r="W65" i="1"/>
  <c r="AA65" i="1"/>
  <c r="Z65" i="1"/>
  <c r="Y65" i="1"/>
  <c r="AD65" i="1"/>
  <c r="U65" i="1"/>
  <c r="V65" i="1"/>
  <c r="S60" i="1"/>
  <c r="AK60" i="1"/>
  <c r="AM60" i="1"/>
  <c r="AL60" i="1"/>
  <c r="AH60" i="1"/>
  <c r="AJ60" i="1"/>
  <c r="AG60" i="1"/>
  <c r="AI60" i="1"/>
  <c r="AE60" i="1"/>
  <c r="AD60" i="1"/>
  <c r="AA60" i="1"/>
  <c r="AF60" i="1"/>
  <c r="AC60" i="1"/>
  <c r="AB60" i="1"/>
  <c r="X60" i="1"/>
  <c r="Z60" i="1"/>
  <c r="Y60" i="1"/>
  <c r="W60" i="1"/>
  <c r="V60" i="1"/>
  <c r="U60" i="1"/>
  <c r="S55" i="1"/>
  <c r="AJ55" i="1"/>
  <c r="AM55" i="1"/>
  <c r="AL55" i="1"/>
  <c r="AK55" i="1"/>
  <c r="AG55" i="1"/>
  <c r="AD55" i="1"/>
  <c r="AH55" i="1"/>
  <c r="AC55" i="1"/>
  <c r="AI55" i="1"/>
  <c r="AE55" i="1"/>
  <c r="Z55" i="1"/>
  <c r="Y55" i="1"/>
  <c r="AF55" i="1"/>
  <c r="AA55" i="1"/>
  <c r="AB55" i="1"/>
  <c r="X55" i="1"/>
  <c r="U55" i="1"/>
  <c r="W55" i="1"/>
  <c r="V55" i="1"/>
  <c r="S50" i="1"/>
  <c r="AM50" i="1"/>
  <c r="AL50" i="1"/>
  <c r="AK50" i="1"/>
  <c r="AJ50" i="1"/>
  <c r="AI50" i="1"/>
  <c r="AF50" i="1"/>
  <c r="AG50" i="1"/>
  <c r="AC50" i="1"/>
  <c r="X50" i="1"/>
  <c r="AD50" i="1"/>
  <c r="Z50" i="1"/>
  <c r="Y50" i="1"/>
  <c r="AB50" i="1"/>
  <c r="W50" i="1"/>
  <c r="AE50" i="1"/>
  <c r="AA50" i="1"/>
  <c r="AH50" i="1"/>
  <c r="U50" i="1"/>
  <c r="V50" i="1"/>
  <c r="S45" i="1"/>
  <c r="AL45" i="1"/>
  <c r="AK45" i="1"/>
  <c r="AM45" i="1"/>
  <c r="AJ45" i="1"/>
  <c r="AI45" i="1"/>
  <c r="AH45" i="1"/>
  <c r="AG45" i="1"/>
  <c r="AF45" i="1"/>
  <c r="AE45" i="1"/>
  <c r="AC45" i="1"/>
  <c r="AB45" i="1"/>
  <c r="AD45" i="1"/>
  <c r="X45" i="1"/>
  <c r="Z45" i="1"/>
  <c r="Y45" i="1"/>
  <c r="W45" i="1"/>
  <c r="AA45" i="1"/>
  <c r="V45" i="1"/>
  <c r="U45" i="1"/>
  <c r="S40" i="1"/>
  <c r="AK40" i="1"/>
  <c r="AJ40" i="1"/>
  <c r="AM40" i="1"/>
  <c r="AL40" i="1"/>
  <c r="AH40" i="1"/>
  <c r="AG40" i="1"/>
  <c r="AI40" i="1"/>
  <c r="AE40" i="1"/>
  <c r="AD40" i="1"/>
  <c r="AF40" i="1"/>
  <c r="AC40" i="1"/>
  <c r="AA40" i="1"/>
  <c r="AB40" i="1"/>
  <c r="Z40" i="1"/>
  <c r="Y40" i="1"/>
  <c r="X40" i="1"/>
  <c r="W40" i="1"/>
  <c r="V40" i="1"/>
  <c r="U40" i="1"/>
  <c r="S36" i="1"/>
  <c r="AK36" i="1"/>
  <c r="AJ36" i="1"/>
  <c r="AM36" i="1"/>
  <c r="AL36" i="1"/>
  <c r="AH36" i="1"/>
  <c r="AG36" i="1"/>
  <c r="AI36" i="1"/>
  <c r="AF36" i="1"/>
  <c r="AE36" i="1"/>
  <c r="AD36" i="1"/>
  <c r="AA36" i="1"/>
  <c r="AB36" i="1"/>
  <c r="Y36" i="1"/>
  <c r="X36" i="1"/>
  <c r="AC36" i="1"/>
  <c r="Z36" i="1"/>
  <c r="W36" i="1"/>
  <c r="V36" i="1"/>
  <c r="U36" i="1"/>
  <c r="S32" i="1"/>
  <c r="AK32" i="1"/>
  <c r="AJ32" i="1"/>
  <c r="AM32" i="1"/>
  <c r="AL32" i="1"/>
  <c r="AH32" i="1"/>
  <c r="AG32" i="1"/>
  <c r="AI32" i="1"/>
  <c r="AE32" i="1"/>
  <c r="AD32" i="1"/>
  <c r="AA32" i="1"/>
  <c r="AB32" i="1"/>
  <c r="AC32" i="1"/>
  <c r="AF32" i="1"/>
  <c r="Z32" i="1"/>
  <c r="Y32" i="1"/>
  <c r="X32" i="1"/>
  <c r="W32" i="1"/>
  <c r="V32" i="1"/>
  <c r="U32" i="1"/>
  <c r="S28" i="1"/>
  <c r="AK28" i="1"/>
  <c r="AJ28" i="1"/>
  <c r="AM28" i="1"/>
  <c r="AL28" i="1"/>
  <c r="AH28" i="1"/>
  <c r="AG28" i="1"/>
  <c r="AI28" i="1"/>
  <c r="AF28" i="1"/>
  <c r="AE28" i="1"/>
  <c r="AD28" i="1"/>
  <c r="AA28" i="1"/>
  <c r="AC28" i="1"/>
  <c r="AB28" i="1"/>
  <c r="Y28" i="1"/>
  <c r="X28" i="1"/>
  <c r="Z28" i="1"/>
  <c r="W28" i="1"/>
  <c r="V28" i="1"/>
  <c r="U28" i="1"/>
  <c r="S24" i="1"/>
  <c r="AK24" i="1"/>
  <c r="AJ24" i="1"/>
  <c r="AM24" i="1"/>
  <c r="AL24" i="1"/>
  <c r="AH24" i="1"/>
  <c r="AG24" i="1"/>
  <c r="AI24" i="1"/>
  <c r="AE24" i="1"/>
  <c r="AD24" i="1"/>
  <c r="AC24" i="1"/>
  <c r="AA24" i="1"/>
  <c r="AF24" i="1"/>
  <c r="AB24" i="1"/>
  <c r="Z24" i="1"/>
  <c r="Y24" i="1"/>
  <c r="X24" i="1"/>
  <c r="W24" i="1"/>
  <c r="V24" i="1"/>
  <c r="U24" i="1"/>
  <c r="S19" i="1"/>
  <c r="AJ19" i="1"/>
  <c r="AM19" i="1"/>
  <c r="AL19" i="1"/>
  <c r="AK19" i="1"/>
  <c r="AG19" i="1"/>
  <c r="AF19" i="1"/>
  <c r="AH19" i="1"/>
  <c r="AD19" i="1"/>
  <c r="AC19" i="1"/>
  <c r="Z19" i="1"/>
  <c r="AE19" i="1"/>
  <c r="AI19" i="1"/>
  <c r="AA19" i="1"/>
  <c r="AB19" i="1"/>
  <c r="W19" i="1"/>
  <c r="Y19" i="1"/>
  <c r="X19" i="1"/>
  <c r="V19" i="1"/>
  <c r="U19" i="1"/>
  <c r="S97" i="1"/>
  <c r="AM97" i="1"/>
  <c r="AL97" i="1"/>
  <c r="AK97" i="1"/>
  <c r="AG97" i="1"/>
  <c r="AJ97" i="1"/>
  <c r="AI97" i="1"/>
  <c r="AH97" i="1"/>
  <c r="AC97" i="1"/>
  <c r="AE97" i="1"/>
  <c r="Z97" i="1"/>
  <c r="Y97" i="1"/>
  <c r="AF97" i="1"/>
  <c r="AD97" i="1"/>
  <c r="AA97" i="1"/>
  <c r="AB97" i="1"/>
  <c r="X97" i="1"/>
  <c r="W97" i="1"/>
  <c r="U97" i="1"/>
  <c r="V97" i="1"/>
  <c r="S83" i="1"/>
  <c r="AM83" i="1"/>
  <c r="AL83" i="1"/>
  <c r="AK83" i="1"/>
  <c r="AG83" i="1"/>
  <c r="AJ83" i="1"/>
  <c r="AC83" i="1"/>
  <c r="Z83" i="1"/>
  <c r="Y83" i="1"/>
  <c r="AH83" i="1"/>
  <c r="AE83" i="1"/>
  <c r="AD83" i="1"/>
  <c r="AI83" i="1"/>
  <c r="AA83" i="1"/>
  <c r="X83" i="1"/>
  <c r="AB83" i="1"/>
  <c r="AF83" i="1"/>
  <c r="W83" i="1"/>
  <c r="U83" i="1"/>
  <c r="V83" i="1"/>
  <c r="S71" i="1"/>
  <c r="AM71" i="1"/>
  <c r="AL71" i="1"/>
  <c r="AK71" i="1"/>
  <c r="AG71" i="1"/>
  <c r="AJ71" i="1"/>
  <c r="AH71" i="1"/>
  <c r="AC71" i="1"/>
  <c r="AE71" i="1"/>
  <c r="Z71" i="1"/>
  <c r="Y71" i="1"/>
  <c r="AI71" i="1"/>
  <c r="AF71" i="1"/>
  <c r="AA71" i="1"/>
  <c r="AD71" i="1"/>
  <c r="AB71" i="1"/>
  <c r="X71" i="1"/>
  <c r="U71" i="1"/>
  <c r="W71" i="1"/>
  <c r="V71" i="1"/>
  <c r="S48" i="1"/>
  <c r="AK48" i="1"/>
  <c r="AJ48" i="1"/>
  <c r="AM48" i="1"/>
  <c r="AL48" i="1"/>
  <c r="AH48" i="1"/>
  <c r="AG48" i="1"/>
  <c r="AI48" i="1"/>
  <c r="AE48" i="1"/>
  <c r="AD48" i="1"/>
  <c r="AF48" i="1"/>
  <c r="AA48" i="1"/>
  <c r="AB48" i="1"/>
  <c r="Z48" i="1"/>
  <c r="Y48" i="1"/>
  <c r="AC48" i="1"/>
  <c r="X48" i="1"/>
  <c r="W48" i="1"/>
  <c r="V48" i="1"/>
  <c r="U48" i="1"/>
  <c r="S13" i="1"/>
  <c r="AJ13" i="1"/>
  <c r="AM13" i="1"/>
  <c r="AL13" i="1"/>
  <c r="AK13" i="1"/>
  <c r="AG13" i="1"/>
  <c r="AF13" i="1"/>
  <c r="AH13" i="1"/>
  <c r="AD13" i="1"/>
  <c r="AI13" i="1"/>
  <c r="AC13" i="1"/>
  <c r="AE13" i="1"/>
  <c r="Z13" i="1"/>
  <c r="AA13" i="1"/>
  <c r="AB13" i="1"/>
  <c r="Y13" i="1"/>
  <c r="X13" i="1"/>
  <c r="W13" i="1"/>
  <c r="V13" i="1"/>
  <c r="U13" i="1"/>
  <c r="S9" i="1"/>
  <c r="AJ9" i="1"/>
  <c r="AM9" i="1"/>
  <c r="AL9" i="1"/>
  <c r="AK9" i="1"/>
  <c r="AG9" i="1"/>
  <c r="AF9" i="1"/>
  <c r="AH9" i="1"/>
  <c r="AI9" i="1"/>
  <c r="AD9" i="1"/>
  <c r="AC9" i="1"/>
  <c r="Z9" i="1"/>
  <c r="AE9" i="1"/>
  <c r="AA9" i="1"/>
  <c r="AB9" i="1"/>
  <c r="W9" i="1"/>
  <c r="Y9" i="1"/>
  <c r="X9" i="1"/>
  <c r="V9" i="1"/>
  <c r="U9" i="1"/>
  <c r="S5" i="1"/>
  <c r="AL5" i="1"/>
  <c r="AK5" i="1"/>
  <c r="AJ5" i="1"/>
  <c r="AM5" i="1"/>
  <c r="AI5" i="1"/>
  <c r="AH5" i="1"/>
  <c r="AE5" i="1"/>
  <c r="AF5" i="1"/>
  <c r="AB5" i="1"/>
  <c r="Y5" i="1"/>
  <c r="X5" i="1"/>
  <c r="AD5" i="1"/>
  <c r="W5" i="1"/>
  <c r="AC5" i="1"/>
  <c r="AA5" i="1"/>
  <c r="V5" i="1"/>
  <c r="AG5" i="1"/>
  <c r="Z5" i="1"/>
  <c r="U5" i="1"/>
  <c r="S96" i="1"/>
  <c r="AM96" i="1"/>
  <c r="AL96" i="1"/>
  <c r="AK96" i="1"/>
  <c r="AJ96" i="1"/>
  <c r="AI96" i="1"/>
  <c r="AH96" i="1"/>
  <c r="AG96" i="1"/>
  <c r="AF96" i="1"/>
  <c r="AD96" i="1"/>
  <c r="AE96" i="1"/>
  <c r="Z96" i="1"/>
  <c r="Y96" i="1"/>
  <c r="AA96" i="1"/>
  <c r="X96" i="1"/>
  <c r="W96" i="1"/>
  <c r="AC96" i="1"/>
  <c r="AB96" i="1"/>
  <c r="U96" i="1"/>
  <c r="V96" i="1"/>
  <c r="S91" i="1"/>
  <c r="AL91" i="1"/>
  <c r="AK91" i="1"/>
  <c r="AM91" i="1"/>
  <c r="AI91" i="1"/>
  <c r="AH91" i="1"/>
  <c r="AJ91" i="1"/>
  <c r="AF91" i="1"/>
  <c r="AE91" i="1"/>
  <c r="AB91" i="1"/>
  <c r="AD91" i="1"/>
  <c r="W91" i="1"/>
  <c r="AC91" i="1"/>
  <c r="AA91" i="1"/>
  <c r="Z91" i="1"/>
  <c r="Y91" i="1"/>
  <c r="AG91" i="1"/>
  <c r="X91" i="1"/>
  <c r="V91" i="1"/>
  <c r="U91" i="1"/>
  <c r="S87" i="1"/>
  <c r="AM87" i="1"/>
  <c r="AL87" i="1"/>
  <c r="AK87" i="1"/>
  <c r="AJ87" i="1"/>
  <c r="AI87" i="1"/>
  <c r="AH87" i="1"/>
  <c r="AG87" i="1"/>
  <c r="AF87" i="1"/>
  <c r="AD87" i="1"/>
  <c r="AE87" i="1"/>
  <c r="AC87" i="1"/>
  <c r="Z87" i="1"/>
  <c r="Y87" i="1"/>
  <c r="AA87" i="1"/>
  <c r="X87" i="1"/>
  <c r="W87" i="1"/>
  <c r="AB87" i="1"/>
  <c r="U87" i="1"/>
  <c r="V87" i="1"/>
  <c r="S79" i="1"/>
  <c r="AM79" i="1"/>
  <c r="AL79" i="1"/>
  <c r="AK79" i="1"/>
  <c r="AG79" i="1"/>
  <c r="AJ79" i="1"/>
  <c r="AI79" i="1"/>
  <c r="AH79" i="1"/>
  <c r="AC79" i="1"/>
  <c r="AE79" i="1"/>
  <c r="Z79" i="1"/>
  <c r="Y79" i="1"/>
  <c r="AF79" i="1"/>
  <c r="AD79" i="1"/>
  <c r="AA79" i="1"/>
  <c r="AB79" i="1"/>
  <c r="X79" i="1"/>
  <c r="W79" i="1"/>
  <c r="U79" i="1"/>
  <c r="V79" i="1"/>
  <c r="S73" i="1"/>
  <c r="AL73" i="1"/>
  <c r="AK73" i="1"/>
  <c r="AM73" i="1"/>
  <c r="AI73" i="1"/>
  <c r="AJ73" i="1"/>
  <c r="AH73" i="1"/>
  <c r="AF73" i="1"/>
  <c r="AE73" i="1"/>
  <c r="AB73" i="1"/>
  <c r="AD73" i="1"/>
  <c r="X73" i="1"/>
  <c r="W73" i="1"/>
  <c r="AA73" i="1"/>
  <c r="AG73" i="1"/>
  <c r="Z73" i="1"/>
  <c r="Y73" i="1"/>
  <c r="AC73" i="1"/>
  <c r="V73" i="1"/>
  <c r="U73" i="1"/>
  <c r="S68" i="1"/>
  <c r="AK68" i="1"/>
  <c r="AM68" i="1"/>
  <c r="AL68" i="1"/>
  <c r="AH68" i="1"/>
  <c r="AJ68" i="1"/>
  <c r="AG68" i="1"/>
  <c r="AI68" i="1"/>
  <c r="AE68" i="1"/>
  <c r="AD68" i="1"/>
  <c r="AA68" i="1"/>
  <c r="AF68" i="1"/>
  <c r="AB68" i="1"/>
  <c r="X68" i="1"/>
  <c r="AC68" i="1"/>
  <c r="Z68" i="1"/>
  <c r="Y68" i="1"/>
  <c r="W68" i="1"/>
  <c r="V68" i="1"/>
  <c r="U68" i="1"/>
  <c r="S64" i="1"/>
  <c r="AK64" i="1"/>
  <c r="AM64" i="1"/>
  <c r="AL64" i="1"/>
  <c r="AH64" i="1"/>
  <c r="AG64" i="1"/>
  <c r="AJ64" i="1"/>
  <c r="AI64" i="1"/>
  <c r="AE64" i="1"/>
  <c r="AD64" i="1"/>
  <c r="AF64" i="1"/>
  <c r="AA64" i="1"/>
  <c r="AB64" i="1"/>
  <c r="AC64" i="1"/>
  <c r="Z64" i="1"/>
  <c r="Y64" i="1"/>
  <c r="X64" i="1"/>
  <c r="W64" i="1"/>
  <c r="V64" i="1"/>
  <c r="U64" i="1"/>
  <c r="S59" i="1"/>
  <c r="AJ59" i="1"/>
  <c r="AM59" i="1"/>
  <c r="AL59" i="1"/>
  <c r="AK59" i="1"/>
  <c r="AG59" i="1"/>
  <c r="AI59" i="1"/>
  <c r="AD59" i="1"/>
  <c r="AC59" i="1"/>
  <c r="AH59" i="1"/>
  <c r="Z59" i="1"/>
  <c r="Y59" i="1"/>
  <c r="AE59" i="1"/>
  <c r="AA59" i="1"/>
  <c r="AF59" i="1"/>
  <c r="AB59" i="1"/>
  <c r="X59" i="1"/>
  <c r="W59" i="1"/>
  <c r="V59" i="1"/>
  <c r="U59" i="1"/>
  <c r="S54" i="1"/>
  <c r="AM54" i="1"/>
  <c r="AL54" i="1"/>
  <c r="AK54" i="1"/>
  <c r="AJ54" i="1"/>
  <c r="AI54" i="1"/>
  <c r="AH54" i="1"/>
  <c r="AG54" i="1"/>
  <c r="AF54" i="1"/>
  <c r="AD54" i="1"/>
  <c r="X54" i="1"/>
  <c r="AE54" i="1"/>
  <c r="AC54" i="1"/>
  <c r="Z54" i="1"/>
  <c r="Y54" i="1"/>
  <c r="AA54" i="1"/>
  <c r="W54" i="1"/>
  <c r="AB54" i="1"/>
  <c r="U54" i="1"/>
  <c r="V54" i="1"/>
  <c r="S49" i="1"/>
  <c r="AL49" i="1"/>
  <c r="AK49" i="1"/>
  <c r="AM49" i="1"/>
  <c r="AI49" i="1"/>
  <c r="AJ49" i="1"/>
  <c r="AH49" i="1"/>
  <c r="AF49" i="1"/>
  <c r="AE49" i="1"/>
  <c r="AB49" i="1"/>
  <c r="AG49" i="1"/>
  <c r="AC49" i="1"/>
  <c r="X49" i="1"/>
  <c r="W49" i="1"/>
  <c r="AD49" i="1"/>
  <c r="AA49" i="1"/>
  <c r="Z49" i="1"/>
  <c r="Y49" i="1"/>
  <c r="U49" i="1"/>
  <c r="V49" i="1"/>
  <c r="S44" i="1"/>
  <c r="AK44" i="1"/>
  <c r="AJ44" i="1"/>
  <c r="AM44" i="1"/>
  <c r="AL44" i="1"/>
  <c r="AH44" i="1"/>
  <c r="AG44" i="1"/>
  <c r="AI44" i="1"/>
  <c r="AE44" i="1"/>
  <c r="AD44" i="1"/>
  <c r="AA44" i="1"/>
  <c r="AF44" i="1"/>
  <c r="AC44" i="1"/>
  <c r="AB44" i="1"/>
  <c r="X44" i="1"/>
  <c r="Z44" i="1"/>
  <c r="Y44" i="1"/>
  <c r="W44" i="1"/>
  <c r="V44" i="1"/>
  <c r="U44" i="1"/>
  <c r="S39" i="1"/>
  <c r="AJ39" i="1"/>
  <c r="AM39" i="1"/>
  <c r="AL39" i="1"/>
  <c r="AK39" i="1"/>
  <c r="AG39" i="1"/>
  <c r="AD39" i="1"/>
  <c r="AH39" i="1"/>
  <c r="AC39" i="1"/>
  <c r="AE39" i="1"/>
  <c r="Z39" i="1"/>
  <c r="AI39" i="1"/>
  <c r="AF39" i="1"/>
  <c r="AA39" i="1"/>
  <c r="AB39" i="1"/>
  <c r="Y39" i="1"/>
  <c r="X39" i="1"/>
  <c r="U39" i="1"/>
  <c r="W39" i="1"/>
  <c r="V39" i="1"/>
  <c r="S35" i="1"/>
  <c r="AJ35" i="1"/>
  <c r="AM35" i="1"/>
  <c r="AL35" i="1"/>
  <c r="AK35" i="1"/>
  <c r="AG35" i="1"/>
  <c r="AF35" i="1"/>
  <c r="AD35" i="1"/>
  <c r="AC35" i="1"/>
  <c r="Z35" i="1"/>
  <c r="AH35" i="1"/>
  <c r="AE35" i="1"/>
  <c r="AA35" i="1"/>
  <c r="AB35" i="1"/>
  <c r="AI35" i="1"/>
  <c r="Y35" i="1"/>
  <c r="X35" i="1"/>
  <c r="U35" i="1"/>
  <c r="W35" i="1"/>
  <c r="V35" i="1"/>
  <c r="S31" i="1"/>
  <c r="AJ31" i="1"/>
  <c r="AM31" i="1"/>
  <c r="AL31" i="1"/>
  <c r="AK31" i="1"/>
  <c r="AG31" i="1"/>
  <c r="AF31" i="1"/>
  <c r="AD31" i="1"/>
  <c r="AI31" i="1"/>
  <c r="AH31" i="1"/>
  <c r="AC31" i="1"/>
  <c r="AE31" i="1"/>
  <c r="Z31" i="1"/>
  <c r="AA31" i="1"/>
  <c r="AB31" i="1"/>
  <c r="Y31" i="1"/>
  <c r="X31" i="1"/>
  <c r="W31" i="1"/>
  <c r="V31" i="1"/>
  <c r="U31" i="1"/>
  <c r="S27" i="1"/>
  <c r="AJ27" i="1"/>
  <c r="AM27" i="1"/>
  <c r="AL27" i="1"/>
  <c r="AK27" i="1"/>
  <c r="AG27" i="1"/>
  <c r="AF27" i="1"/>
  <c r="AI27" i="1"/>
  <c r="AD27" i="1"/>
  <c r="AC27" i="1"/>
  <c r="AH27" i="1"/>
  <c r="Z27" i="1"/>
  <c r="AE27" i="1"/>
  <c r="AA27" i="1"/>
  <c r="AB27" i="1"/>
  <c r="W27" i="1"/>
  <c r="Y27" i="1"/>
  <c r="X27" i="1"/>
  <c r="V27" i="1"/>
  <c r="U27" i="1"/>
  <c r="S23" i="1"/>
  <c r="AJ23" i="1"/>
  <c r="AM23" i="1"/>
  <c r="AL23" i="1"/>
  <c r="AK23" i="1"/>
  <c r="AG23" i="1"/>
  <c r="AF23" i="1"/>
  <c r="AH23" i="1"/>
  <c r="AD23" i="1"/>
  <c r="AC23" i="1"/>
  <c r="AI23" i="1"/>
  <c r="AE23" i="1"/>
  <c r="Z23" i="1"/>
  <c r="AA23" i="1"/>
  <c r="AB23" i="1"/>
  <c r="Y23" i="1"/>
  <c r="X23" i="1"/>
  <c r="W23" i="1"/>
  <c r="V23" i="1"/>
  <c r="U23" i="1"/>
  <c r="S94" i="1"/>
  <c r="AK94" i="1"/>
  <c r="AM94" i="1"/>
  <c r="AL94" i="1"/>
  <c r="AH94" i="1"/>
  <c r="AG94" i="1"/>
  <c r="AI94" i="1"/>
  <c r="AE94" i="1"/>
  <c r="AD94" i="1"/>
  <c r="AA94" i="1"/>
  <c r="AF94" i="1"/>
  <c r="AC94" i="1"/>
  <c r="AB94" i="1"/>
  <c r="AJ94" i="1"/>
  <c r="X94" i="1"/>
  <c r="Z94" i="1"/>
  <c r="Y94" i="1"/>
  <c r="W94" i="1"/>
  <c r="U94" i="1"/>
  <c r="V94" i="1"/>
  <c r="S80" i="1"/>
  <c r="AK80" i="1"/>
  <c r="AM80" i="1"/>
  <c r="AL80" i="1"/>
  <c r="AH80" i="1"/>
  <c r="AG80" i="1"/>
  <c r="AI80" i="1"/>
  <c r="AE80" i="1"/>
  <c r="AD80" i="1"/>
  <c r="AJ80" i="1"/>
  <c r="AF80" i="1"/>
  <c r="AA80" i="1"/>
  <c r="AB80" i="1"/>
  <c r="Z80" i="1"/>
  <c r="Y80" i="1"/>
  <c r="AC80" i="1"/>
  <c r="X80" i="1"/>
  <c r="W80" i="1"/>
  <c r="V80" i="1"/>
  <c r="U80" i="1"/>
  <c r="S62" i="1"/>
  <c r="AM62" i="1"/>
  <c r="AL62" i="1"/>
  <c r="AK62" i="1"/>
  <c r="AJ62" i="1"/>
  <c r="AI62" i="1"/>
  <c r="AH62" i="1"/>
  <c r="AG62" i="1"/>
  <c r="AF62" i="1"/>
  <c r="AD62" i="1"/>
  <c r="X62" i="1"/>
  <c r="AE62" i="1"/>
  <c r="Z62" i="1"/>
  <c r="Y62" i="1"/>
  <c r="AA62" i="1"/>
  <c r="W62" i="1"/>
  <c r="AC62" i="1"/>
  <c r="AB62" i="1"/>
  <c r="U62" i="1"/>
  <c r="V62" i="1"/>
  <c r="S41" i="1"/>
  <c r="AL41" i="1"/>
  <c r="AK41" i="1"/>
  <c r="AM41" i="1"/>
  <c r="AI41" i="1"/>
  <c r="AH41" i="1"/>
  <c r="AJ41" i="1"/>
  <c r="AF41" i="1"/>
  <c r="AE41" i="1"/>
  <c r="AB41" i="1"/>
  <c r="Y41" i="1"/>
  <c r="X41" i="1"/>
  <c r="AG41" i="1"/>
  <c r="AD41" i="1"/>
  <c r="W41" i="1"/>
  <c r="AA41" i="1"/>
  <c r="Z41" i="1"/>
  <c r="AC41" i="1"/>
  <c r="U41" i="1"/>
  <c r="V41" i="1"/>
  <c r="S16" i="1"/>
  <c r="AL16" i="1"/>
  <c r="AK16" i="1"/>
  <c r="AM16" i="1"/>
  <c r="AI16" i="1"/>
  <c r="AJ16" i="1"/>
  <c r="AH16" i="1"/>
  <c r="AE16" i="1"/>
  <c r="AB16" i="1"/>
  <c r="AF16" i="1"/>
  <c r="AG16" i="1"/>
  <c r="AC16" i="1"/>
  <c r="Y16" i="1"/>
  <c r="X16" i="1"/>
  <c r="W16" i="1"/>
  <c r="AD16" i="1"/>
  <c r="AA16" i="1"/>
  <c r="V16" i="1"/>
  <c r="Z16" i="1"/>
  <c r="U16" i="1"/>
  <c r="S12" i="1"/>
  <c r="AM12" i="1"/>
  <c r="AL12" i="1"/>
  <c r="AK12" i="1"/>
  <c r="AJ12" i="1"/>
  <c r="AF12" i="1"/>
  <c r="AI12" i="1"/>
  <c r="AG12" i="1"/>
  <c r="AD12" i="1"/>
  <c r="Y12" i="1"/>
  <c r="X12" i="1"/>
  <c r="AH12" i="1"/>
  <c r="AE12" i="1"/>
  <c r="Z12" i="1"/>
  <c r="AA12" i="1"/>
  <c r="W12" i="1"/>
  <c r="AC12" i="1"/>
  <c r="AB12" i="1"/>
  <c r="V12" i="1"/>
  <c r="U12" i="1"/>
  <c r="S8" i="1"/>
  <c r="AM8" i="1"/>
  <c r="AL8" i="1"/>
  <c r="AK8" i="1"/>
  <c r="AJ8" i="1"/>
  <c r="AF8" i="1"/>
  <c r="AI8" i="1"/>
  <c r="Y8" i="1"/>
  <c r="X8" i="1"/>
  <c r="AG8" i="1"/>
  <c r="AD8" i="1"/>
  <c r="AC8" i="1"/>
  <c r="Z8" i="1"/>
  <c r="AH8" i="1"/>
  <c r="AE8" i="1"/>
  <c r="AB8" i="1"/>
  <c r="W8" i="1"/>
  <c r="AA8" i="1"/>
  <c r="V8" i="1"/>
  <c r="U8" i="1"/>
  <c r="S95" i="1"/>
  <c r="AL95" i="1"/>
  <c r="AK95" i="1"/>
  <c r="AM95" i="1"/>
  <c r="AI95" i="1"/>
  <c r="AH95" i="1"/>
  <c r="AJ95" i="1"/>
  <c r="AG95" i="1"/>
  <c r="AF95" i="1"/>
  <c r="AE95" i="1"/>
  <c r="AC95" i="1"/>
  <c r="AB95" i="1"/>
  <c r="AD95" i="1"/>
  <c r="Z95" i="1"/>
  <c r="Y95" i="1"/>
  <c r="W95" i="1"/>
  <c r="AA95" i="1"/>
  <c r="X95" i="1"/>
  <c r="U95" i="1"/>
  <c r="V95" i="1"/>
  <c r="S86" i="1"/>
  <c r="AL86" i="1"/>
  <c r="AK86" i="1"/>
  <c r="AM86" i="1"/>
  <c r="AI86" i="1"/>
  <c r="AH86" i="1"/>
  <c r="AJ86" i="1"/>
  <c r="AG86" i="1"/>
  <c r="AF86" i="1"/>
  <c r="AE86" i="1"/>
  <c r="AB86" i="1"/>
  <c r="AD86" i="1"/>
  <c r="AC86" i="1"/>
  <c r="Z86" i="1"/>
  <c r="Y86" i="1"/>
  <c r="W86" i="1"/>
  <c r="AA86" i="1"/>
  <c r="X86" i="1"/>
  <c r="U86" i="1"/>
  <c r="V86" i="1"/>
  <c r="S72" i="1"/>
  <c r="AK72" i="1"/>
  <c r="AM72" i="1"/>
  <c r="AL72" i="1"/>
  <c r="AJ72" i="1"/>
  <c r="AH72" i="1"/>
  <c r="AG72" i="1"/>
  <c r="AI72" i="1"/>
  <c r="AE72" i="1"/>
  <c r="AD72" i="1"/>
  <c r="AF72" i="1"/>
  <c r="AC72" i="1"/>
  <c r="AA72" i="1"/>
  <c r="AB72" i="1"/>
  <c r="Z72" i="1"/>
  <c r="Y72" i="1"/>
  <c r="X72" i="1"/>
  <c r="W72" i="1"/>
  <c r="V72" i="1"/>
  <c r="U72" i="1"/>
  <c r="S63" i="1"/>
  <c r="AJ63" i="1"/>
  <c r="AM63" i="1"/>
  <c r="AL63" i="1"/>
  <c r="AK63" i="1"/>
  <c r="AG63" i="1"/>
  <c r="AD63" i="1"/>
  <c r="AI63" i="1"/>
  <c r="AH63" i="1"/>
  <c r="AC63" i="1"/>
  <c r="AE63" i="1"/>
  <c r="Z63" i="1"/>
  <c r="Y63" i="1"/>
  <c r="AF63" i="1"/>
  <c r="AA63" i="1"/>
  <c r="AB63" i="1"/>
  <c r="X63" i="1"/>
  <c r="W63" i="1"/>
  <c r="U63" i="1"/>
  <c r="V63" i="1"/>
  <c r="S53" i="1"/>
  <c r="AL53" i="1"/>
  <c r="AK53" i="1"/>
  <c r="AM53" i="1"/>
  <c r="AI53" i="1"/>
  <c r="AH53" i="1"/>
  <c r="AG53" i="1"/>
  <c r="AF53" i="1"/>
  <c r="AE53" i="1"/>
  <c r="AB53" i="1"/>
  <c r="AJ53" i="1"/>
  <c r="AD53" i="1"/>
  <c r="X53" i="1"/>
  <c r="AC53" i="1"/>
  <c r="Z53" i="1"/>
  <c r="Y53" i="1"/>
  <c r="W53" i="1"/>
  <c r="AA53" i="1"/>
  <c r="V53" i="1"/>
  <c r="U53" i="1"/>
  <c r="S43" i="1"/>
  <c r="AJ43" i="1"/>
  <c r="AM43" i="1"/>
  <c r="AL43" i="1"/>
  <c r="AK43" i="1"/>
  <c r="AG43" i="1"/>
  <c r="AI43" i="1"/>
  <c r="AD43" i="1"/>
  <c r="AC43" i="1"/>
  <c r="AH43" i="1"/>
  <c r="Z43" i="1"/>
  <c r="Y43" i="1"/>
  <c r="AE43" i="1"/>
  <c r="AA43" i="1"/>
  <c r="AF43" i="1"/>
  <c r="AB43" i="1"/>
  <c r="X43" i="1"/>
  <c r="W43" i="1"/>
  <c r="V43" i="1"/>
  <c r="U43" i="1"/>
  <c r="S34" i="1"/>
  <c r="AM34" i="1"/>
  <c r="AL34" i="1"/>
  <c r="AK34" i="1"/>
  <c r="AJ34" i="1"/>
  <c r="AF34" i="1"/>
  <c r="AI34" i="1"/>
  <c r="AG34" i="1"/>
  <c r="AC34" i="1"/>
  <c r="Y34" i="1"/>
  <c r="X34" i="1"/>
  <c r="AD34" i="1"/>
  <c r="Z34" i="1"/>
  <c r="AE34" i="1"/>
  <c r="AB34" i="1"/>
  <c r="W34" i="1"/>
  <c r="AH34" i="1"/>
  <c r="AA34" i="1"/>
  <c r="U34" i="1"/>
  <c r="V34" i="1"/>
  <c r="S26" i="1"/>
  <c r="AM26" i="1"/>
  <c r="AL26" i="1"/>
  <c r="AK26" i="1"/>
  <c r="AJ26" i="1"/>
  <c r="AF26" i="1"/>
  <c r="AI26" i="1"/>
  <c r="Y26" i="1"/>
  <c r="X26" i="1"/>
  <c r="AG26" i="1"/>
  <c r="AD26" i="1"/>
  <c r="AH26" i="1"/>
  <c r="Z26" i="1"/>
  <c r="AB26" i="1"/>
  <c r="W26" i="1"/>
  <c r="AC26" i="1"/>
  <c r="AA26" i="1"/>
  <c r="AE26" i="1"/>
  <c r="U26" i="1"/>
  <c r="V26" i="1"/>
  <c r="S93" i="1"/>
  <c r="AM93" i="1"/>
  <c r="AL93" i="1"/>
  <c r="AK93" i="1"/>
  <c r="AG93" i="1"/>
  <c r="AJ93" i="1"/>
  <c r="AI93" i="1"/>
  <c r="AC93" i="1"/>
  <c r="AH93" i="1"/>
  <c r="AD93" i="1"/>
  <c r="Z93" i="1"/>
  <c r="Y93" i="1"/>
  <c r="AE93" i="1"/>
  <c r="AA93" i="1"/>
  <c r="AF93" i="1"/>
  <c r="X93" i="1"/>
  <c r="AB93" i="1"/>
  <c r="W93" i="1"/>
  <c r="V93" i="1"/>
  <c r="U93" i="1"/>
  <c r="S82" i="1"/>
  <c r="AM82" i="1"/>
  <c r="AL82" i="1"/>
  <c r="AK82" i="1"/>
  <c r="AJ82" i="1"/>
  <c r="AI82" i="1"/>
  <c r="AF82" i="1"/>
  <c r="AG82" i="1"/>
  <c r="AC82" i="1"/>
  <c r="Z82" i="1"/>
  <c r="Y82" i="1"/>
  <c r="X82" i="1"/>
  <c r="AH82" i="1"/>
  <c r="AB82" i="1"/>
  <c r="W82" i="1"/>
  <c r="AE82" i="1"/>
  <c r="AD82" i="1"/>
  <c r="AA82" i="1"/>
  <c r="U82" i="1"/>
  <c r="V82" i="1"/>
  <c r="S76" i="1"/>
  <c r="AK76" i="1"/>
  <c r="AM76" i="1"/>
  <c r="AL76" i="1"/>
  <c r="AH76" i="1"/>
  <c r="AG76" i="1"/>
  <c r="AJ76" i="1"/>
  <c r="AI76" i="1"/>
  <c r="AE76" i="1"/>
  <c r="AD76" i="1"/>
  <c r="AA76" i="1"/>
  <c r="AF76" i="1"/>
  <c r="AC76" i="1"/>
  <c r="AB76" i="1"/>
  <c r="X76" i="1"/>
  <c r="Z76" i="1"/>
  <c r="Y76" i="1"/>
  <c r="W76" i="1"/>
  <c r="V76" i="1"/>
  <c r="U76" i="1"/>
  <c r="S70" i="1"/>
  <c r="AM70" i="1"/>
  <c r="AL70" i="1"/>
  <c r="AK70" i="1"/>
  <c r="AJ70" i="1"/>
  <c r="AI70" i="1"/>
  <c r="AH70" i="1"/>
  <c r="AG70" i="1"/>
  <c r="AF70" i="1"/>
  <c r="AD70" i="1"/>
  <c r="AE70" i="1"/>
  <c r="AC70" i="1"/>
  <c r="Z70" i="1"/>
  <c r="Y70" i="1"/>
  <c r="AA70" i="1"/>
  <c r="X70" i="1"/>
  <c r="W70" i="1"/>
  <c r="AB70" i="1"/>
  <c r="U70" i="1"/>
  <c r="V70" i="1"/>
  <c r="S66" i="1"/>
  <c r="AM66" i="1"/>
  <c r="AL66" i="1"/>
  <c r="AK66" i="1"/>
  <c r="AJ66" i="1"/>
  <c r="AI66" i="1"/>
  <c r="AF66" i="1"/>
  <c r="AG66" i="1"/>
  <c r="AC66" i="1"/>
  <c r="X66" i="1"/>
  <c r="AD66" i="1"/>
  <c r="Z66" i="1"/>
  <c r="Y66" i="1"/>
  <c r="AH66" i="1"/>
  <c r="AE66" i="1"/>
  <c r="AB66" i="1"/>
  <c r="W66" i="1"/>
  <c r="AA66" i="1"/>
  <c r="U66" i="1"/>
  <c r="V66" i="1"/>
  <c r="S129" i="1"/>
  <c r="S61" i="1"/>
  <c r="AL61" i="1"/>
  <c r="AK61" i="1"/>
  <c r="AM61" i="1"/>
  <c r="AI61" i="1"/>
  <c r="AH61" i="1"/>
  <c r="AJ61" i="1"/>
  <c r="AG61" i="1"/>
  <c r="AF61" i="1"/>
  <c r="AE61" i="1"/>
  <c r="AC61" i="1"/>
  <c r="AB61" i="1"/>
  <c r="AD61" i="1"/>
  <c r="X61" i="1"/>
  <c r="Z61" i="1"/>
  <c r="Y61" i="1"/>
  <c r="W61" i="1"/>
  <c r="AA61" i="1"/>
  <c r="V61" i="1"/>
  <c r="U61" i="1"/>
  <c r="S56" i="1"/>
  <c r="AK56" i="1"/>
  <c r="AM56" i="1"/>
  <c r="AL56" i="1"/>
  <c r="AH56" i="1"/>
  <c r="AG56" i="1"/>
  <c r="AJ56" i="1"/>
  <c r="AI56" i="1"/>
  <c r="AE56" i="1"/>
  <c r="AD56" i="1"/>
  <c r="AF56" i="1"/>
  <c r="AC56" i="1"/>
  <c r="AA56" i="1"/>
  <c r="AB56" i="1"/>
  <c r="Z56" i="1"/>
  <c r="Y56" i="1"/>
  <c r="X56" i="1"/>
  <c r="W56" i="1"/>
  <c r="V56" i="1"/>
  <c r="U56" i="1"/>
  <c r="S51" i="1"/>
  <c r="AJ51" i="1"/>
  <c r="AM51" i="1"/>
  <c r="AL51" i="1"/>
  <c r="AK51" i="1"/>
  <c r="AG51" i="1"/>
  <c r="AD51" i="1"/>
  <c r="AC51" i="1"/>
  <c r="Z51" i="1"/>
  <c r="Y51" i="1"/>
  <c r="AH51" i="1"/>
  <c r="AE51" i="1"/>
  <c r="AI51" i="1"/>
  <c r="AA51" i="1"/>
  <c r="AB51" i="1"/>
  <c r="AF51" i="1"/>
  <c r="X51" i="1"/>
  <c r="U51" i="1"/>
  <c r="W51" i="1"/>
  <c r="V51" i="1"/>
  <c r="S46" i="1"/>
  <c r="AM46" i="1"/>
  <c r="AL46" i="1"/>
  <c r="AK46" i="1"/>
  <c r="AJ46" i="1"/>
  <c r="AI46" i="1"/>
  <c r="AH46" i="1"/>
  <c r="AG46" i="1"/>
  <c r="AF46" i="1"/>
  <c r="AD46" i="1"/>
  <c r="X46" i="1"/>
  <c r="AE46" i="1"/>
  <c r="Z46" i="1"/>
  <c r="Y46" i="1"/>
  <c r="AA46" i="1"/>
  <c r="AC46" i="1"/>
  <c r="W46" i="1"/>
  <c r="AB46" i="1"/>
  <c r="U46" i="1"/>
  <c r="V46" i="1"/>
  <c r="S42" i="1"/>
  <c r="Y42" i="1"/>
  <c r="AM42" i="1"/>
  <c r="AL42" i="1"/>
  <c r="AK42" i="1"/>
  <c r="AJ42" i="1"/>
  <c r="AI42" i="1"/>
  <c r="AF42" i="1"/>
  <c r="X42" i="1"/>
  <c r="AG42" i="1"/>
  <c r="AD42" i="1"/>
  <c r="AH42" i="1"/>
  <c r="Z42" i="1"/>
  <c r="AC42" i="1"/>
  <c r="AE42" i="1"/>
  <c r="AB42" i="1"/>
  <c r="W42" i="1"/>
  <c r="AA42" i="1"/>
  <c r="U42" i="1"/>
  <c r="V42" i="1"/>
  <c r="S37" i="1"/>
  <c r="AL37" i="1"/>
  <c r="AK37" i="1"/>
  <c r="AM37" i="1"/>
  <c r="AI37" i="1"/>
  <c r="AH37" i="1"/>
  <c r="AG37" i="1"/>
  <c r="AF37" i="1"/>
  <c r="AE37" i="1"/>
  <c r="AB37" i="1"/>
  <c r="AD37" i="1"/>
  <c r="Y37" i="1"/>
  <c r="X37" i="1"/>
  <c r="Z37" i="1"/>
  <c r="W37" i="1"/>
  <c r="AJ37" i="1"/>
  <c r="AC37" i="1"/>
  <c r="AA37" i="1"/>
  <c r="V37" i="1"/>
  <c r="U37" i="1"/>
  <c r="S33" i="1"/>
  <c r="AL33" i="1"/>
  <c r="AK33" i="1"/>
  <c r="AM33" i="1"/>
  <c r="AI33" i="1"/>
  <c r="AJ33" i="1"/>
  <c r="AH33" i="1"/>
  <c r="AE33" i="1"/>
  <c r="AB33" i="1"/>
  <c r="AF33" i="1"/>
  <c r="AG33" i="1"/>
  <c r="AC33" i="1"/>
  <c r="Y33" i="1"/>
  <c r="X33" i="1"/>
  <c r="W33" i="1"/>
  <c r="AA33" i="1"/>
  <c r="V33" i="1"/>
  <c r="Z33" i="1"/>
  <c r="AD33" i="1"/>
  <c r="U33" i="1"/>
  <c r="S29" i="1"/>
  <c r="AL29" i="1"/>
  <c r="AK29" i="1"/>
  <c r="AM29" i="1"/>
  <c r="AJ29" i="1"/>
  <c r="AI29" i="1"/>
  <c r="AH29" i="1"/>
  <c r="AG29" i="1"/>
  <c r="AF29" i="1"/>
  <c r="AE29" i="1"/>
  <c r="AC29" i="1"/>
  <c r="AB29" i="1"/>
  <c r="AD29" i="1"/>
  <c r="Y29" i="1"/>
  <c r="X29" i="1"/>
  <c r="Z29" i="1"/>
  <c r="W29" i="1"/>
  <c r="V29" i="1"/>
  <c r="AA29" i="1"/>
  <c r="U29" i="1"/>
  <c r="S25" i="1"/>
  <c r="AL25" i="1"/>
  <c r="AK25" i="1"/>
  <c r="AM25" i="1"/>
  <c r="AI25" i="1"/>
  <c r="AH25" i="1"/>
  <c r="AJ25" i="1"/>
  <c r="AE25" i="1"/>
  <c r="AF25" i="1"/>
  <c r="AB25" i="1"/>
  <c r="Y25" i="1"/>
  <c r="X25" i="1"/>
  <c r="W25" i="1"/>
  <c r="AC25" i="1"/>
  <c r="AA25" i="1"/>
  <c r="V25" i="1"/>
  <c r="AD25" i="1"/>
  <c r="Z25" i="1"/>
  <c r="AG25" i="1"/>
  <c r="U25" i="1"/>
  <c r="S20" i="1"/>
  <c r="AK20" i="1"/>
  <c r="AJ20" i="1"/>
  <c r="AM20" i="1"/>
  <c r="AL20" i="1"/>
  <c r="AH20" i="1"/>
  <c r="AG20" i="1"/>
  <c r="AI20" i="1"/>
  <c r="AF20" i="1"/>
  <c r="AE20" i="1"/>
  <c r="AD20" i="1"/>
  <c r="AA20" i="1"/>
  <c r="AB20" i="1"/>
  <c r="Y20" i="1"/>
  <c r="X20" i="1"/>
  <c r="AC20" i="1"/>
  <c r="Z20" i="1"/>
  <c r="W20" i="1"/>
  <c r="V20" i="1"/>
  <c r="U20" i="1"/>
  <c r="S98" i="1"/>
  <c r="AK98" i="1"/>
  <c r="AM98" i="1"/>
  <c r="AL98" i="1"/>
  <c r="AH98" i="1"/>
  <c r="AG98" i="1"/>
  <c r="AI98" i="1"/>
  <c r="AE98" i="1"/>
  <c r="AD98" i="1"/>
  <c r="AF98" i="1"/>
  <c r="AA98" i="1"/>
  <c r="AJ98" i="1"/>
  <c r="AB98" i="1"/>
  <c r="AC98" i="1"/>
  <c r="Z98" i="1"/>
  <c r="Y98" i="1"/>
  <c r="X98" i="1"/>
  <c r="W98" i="1"/>
  <c r="V98" i="1"/>
  <c r="U98" i="1"/>
  <c r="S84" i="1"/>
  <c r="AK84" i="1"/>
  <c r="AM84" i="1"/>
  <c r="AL84" i="1"/>
  <c r="AH84" i="1"/>
  <c r="AG84" i="1"/>
  <c r="AI84" i="1"/>
  <c r="AJ84" i="1"/>
  <c r="AE84" i="1"/>
  <c r="AD84" i="1"/>
  <c r="AA84" i="1"/>
  <c r="AF84" i="1"/>
  <c r="AB84" i="1"/>
  <c r="X84" i="1"/>
  <c r="AC84" i="1"/>
  <c r="Z84" i="1"/>
  <c r="Y84" i="1"/>
  <c r="W84" i="1"/>
  <c r="U84" i="1"/>
  <c r="V84" i="1"/>
  <c r="S75" i="1"/>
  <c r="AM75" i="1"/>
  <c r="AL75" i="1"/>
  <c r="AK75" i="1"/>
  <c r="AG75" i="1"/>
  <c r="AI75" i="1"/>
  <c r="AC75" i="1"/>
  <c r="AH75" i="1"/>
  <c r="AD75" i="1"/>
  <c r="Z75" i="1"/>
  <c r="Y75" i="1"/>
  <c r="AE75" i="1"/>
  <c r="AJ75" i="1"/>
  <c r="AA75" i="1"/>
  <c r="X75" i="1"/>
  <c r="AF75" i="1"/>
  <c r="AB75" i="1"/>
  <c r="W75" i="1"/>
  <c r="V75" i="1"/>
  <c r="U75" i="1"/>
  <c r="S52" i="1"/>
  <c r="AK52" i="1"/>
  <c r="AJ52" i="1"/>
  <c r="AM52" i="1"/>
  <c r="AL52" i="1"/>
  <c r="AH52" i="1"/>
  <c r="AG52" i="1"/>
  <c r="AI52" i="1"/>
  <c r="AE52" i="1"/>
  <c r="AD52" i="1"/>
  <c r="AA52" i="1"/>
  <c r="AF52" i="1"/>
  <c r="AB52" i="1"/>
  <c r="X52" i="1"/>
  <c r="AC52" i="1"/>
  <c r="Z52" i="1"/>
  <c r="Y52" i="1"/>
  <c r="W52" i="1"/>
  <c r="V52" i="1"/>
  <c r="U52" i="1"/>
  <c r="S18" i="1"/>
  <c r="AM18" i="1"/>
  <c r="AL18" i="1"/>
  <c r="AK18" i="1"/>
  <c r="AJ18" i="1"/>
  <c r="AF18" i="1"/>
  <c r="AI18" i="1"/>
  <c r="AH18" i="1"/>
  <c r="AG18" i="1"/>
  <c r="AC18" i="1"/>
  <c r="Y18" i="1"/>
  <c r="X18" i="1"/>
  <c r="AD18" i="1"/>
  <c r="Z18" i="1"/>
  <c r="AB18" i="1"/>
  <c r="W18" i="1"/>
  <c r="AE18" i="1"/>
  <c r="AA18" i="1"/>
  <c r="U18" i="1"/>
  <c r="V18" i="1"/>
  <c r="S10" i="1"/>
  <c r="AK10" i="1"/>
  <c r="AJ10" i="1"/>
  <c r="AM10" i="1"/>
  <c r="AL10" i="1"/>
  <c r="AH10" i="1"/>
  <c r="AG10" i="1"/>
  <c r="AI10" i="1"/>
  <c r="AF10" i="1"/>
  <c r="AE10" i="1"/>
  <c r="AD10" i="1"/>
  <c r="AA10" i="1"/>
  <c r="AC10" i="1"/>
  <c r="AB10" i="1"/>
  <c r="Y10" i="1"/>
  <c r="X10" i="1"/>
  <c r="Z10" i="1"/>
  <c r="W10" i="1"/>
  <c r="V10" i="1"/>
  <c r="U10" i="1"/>
  <c r="S4" i="1"/>
  <c r="Y4" i="1"/>
  <c r="V4" i="1"/>
  <c r="Z4" i="1"/>
  <c r="AD4" i="1"/>
  <c r="AH4" i="1"/>
  <c r="AL4" i="1"/>
  <c r="W4" i="1"/>
  <c r="AE4" i="1"/>
  <c r="AI4" i="1"/>
  <c r="AM4" i="1"/>
  <c r="AA4" i="1"/>
  <c r="X4" i="1"/>
  <c r="AB4" i="1"/>
  <c r="AF4" i="1"/>
  <c r="AJ4" i="1"/>
  <c r="U4" i="1"/>
  <c r="AC4" i="1"/>
  <c r="AG4" i="1"/>
  <c r="AK4" i="1"/>
  <c r="S3" i="1"/>
  <c r="X3" i="1"/>
  <c r="AB3" i="1"/>
  <c r="AF3" i="1"/>
  <c r="AJ3" i="1"/>
  <c r="V3" i="1"/>
  <c r="AC3" i="1"/>
  <c r="AG3" i="1"/>
  <c r="AK3" i="1"/>
  <c r="W3" i="1"/>
  <c r="Y3" i="1"/>
  <c r="Z3" i="1"/>
  <c r="AD3" i="1"/>
  <c r="AH3" i="1"/>
  <c r="AL3" i="1"/>
  <c r="U3" i="1"/>
  <c r="AE3" i="1"/>
  <c r="AM3" i="1"/>
  <c r="AA3" i="1"/>
  <c r="AI3" i="1"/>
  <c r="AM89" i="1"/>
  <c r="AK89" i="1"/>
  <c r="AI89" i="1"/>
  <c r="AG89" i="1"/>
  <c r="X89" i="1"/>
  <c r="V89" i="1"/>
  <c r="U89" i="1"/>
  <c r="AL89" i="1"/>
  <c r="AJ89" i="1"/>
  <c r="AH89" i="1"/>
  <c r="AF89" i="1"/>
  <c r="AD89" i="1"/>
  <c r="AB89" i="1"/>
  <c r="Z89" i="1"/>
  <c r="Y89" i="1"/>
  <c r="W89" i="1"/>
  <c r="AE89" i="1"/>
  <c r="AC89" i="1"/>
  <c r="AA89" i="1"/>
  <c r="AL85" i="1"/>
  <c r="AH85" i="1"/>
  <c r="AD85" i="1"/>
  <c r="Z85" i="1"/>
  <c r="W85" i="1"/>
  <c r="U85" i="1"/>
  <c r="AG85" i="1"/>
  <c r="AM85" i="1"/>
  <c r="AI85" i="1"/>
  <c r="AE85" i="1"/>
  <c r="AA85" i="1"/>
  <c r="X85" i="1"/>
  <c r="AC85" i="1"/>
  <c r="V85" i="1"/>
  <c r="AJ85" i="1"/>
  <c r="AF85" i="1"/>
  <c r="AB85" i="1"/>
  <c r="Y85" i="1"/>
  <c r="AK85" i="1"/>
  <c r="X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U17" i="1"/>
  <c r="W17" i="1"/>
  <c r="V17" i="1"/>
  <c r="AM14" i="1"/>
  <c r="AI14" i="1"/>
  <c r="AE14" i="1"/>
  <c r="AL14" i="1"/>
  <c r="AH14" i="1"/>
  <c r="AD14" i="1"/>
  <c r="Z14" i="1"/>
  <c r="AK14" i="1"/>
  <c r="AG14" i="1"/>
  <c r="AC14" i="1"/>
  <c r="Y14" i="1"/>
  <c r="X14" i="1"/>
  <c r="AA14" i="1"/>
  <c r="AJ14" i="1"/>
  <c r="AF14" i="1"/>
  <c r="AB14" i="1"/>
  <c r="W14" i="1"/>
  <c r="U14" i="1"/>
  <c r="V14" i="1"/>
  <c r="AL7" i="1"/>
  <c r="AJ7" i="1"/>
  <c r="AH7" i="1"/>
  <c r="AF7" i="1"/>
  <c r="AB7" i="1"/>
  <c r="W7" i="1"/>
  <c r="AM7" i="1"/>
  <c r="AK7" i="1"/>
  <c r="AI7" i="1"/>
  <c r="AG7" i="1"/>
  <c r="AE7" i="1"/>
  <c r="AC7" i="1"/>
  <c r="AA7" i="1"/>
  <c r="Y7" i="1"/>
  <c r="X7" i="1"/>
  <c r="V7" i="1"/>
  <c r="AD7" i="1"/>
  <c r="Z7" i="1"/>
  <c r="U7" i="1"/>
  <c r="AK6" i="1"/>
  <c r="AG6" i="1"/>
  <c r="AL6" i="1"/>
  <c r="AH6" i="1"/>
  <c r="AD6" i="1"/>
  <c r="Z6" i="1"/>
  <c r="W6" i="1"/>
  <c r="AM6" i="1"/>
  <c r="AI6" i="1"/>
  <c r="AE6" i="1"/>
  <c r="AA6" i="1"/>
  <c r="X6" i="1"/>
  <c r="U6" i="1"/>
  <c r="AJ6" i="1"/>
  <c r="AF6" i="1"/>
  <c r="AB6" i="1"/>
  <c r="AC6" i="1"/>
  <c r="Y6" i="1"/>
  <c r="V6" i="1"/>
  <c r="S131" i="1"/>
  <c r="P132" i="1"/>
  <c r="N133" i="1"/>
  <c r="O132" i="1"/>
  <c r="M267" i="1" l="1"/>
  <c r="P267" i="1" s="1"/>
  <c r="P266" i="1"/>
  <c r="R265" i="1"/>
  <c r="L266" i="1"/>
  <c r="O266" i="1"/>
  <c r="N266" i="1"/>
  <c r="S171" i="1"/>
  <c r="S169" i="1"/>
  <c r="S168" i="1"/>
  <c r="S219" i="1"/>
  <c r="S220" i="1"/>
  <c r="S135" i="1"/>
  <c r="S170" i="1"/>
  <c r="R173" i="1"/>
  <c r="Q173" i="1"/>
  <c r="S222" i="1"/>
  <c r="R223" i="1"/>
  <c r="N224" i="1"/>
  <c r="Q223" i="1"/>
  <c r="M223" i="1"/>
  <c r="P223" i="1"/>
  <c r="O223" i="1"/>
  <c r="S172" i="1"/>
  <c r="N174" i="1"/>
  <c r="M173" i="1"/>
  <c r="P173" i="1"/>
  <c r="O173" i="1"/>
  <c r="Q133" i="1"/>
  <c r="R133" i="1"/>
  <c r="AG90" i="1"/>
  <c r="S132" i="1"/>
  <c r="P133" i="1"/>
  <c r="O133" i="1"/>
  <c r="N134" i="1"/>
  <c r="Q267" i="1" l="1"/>
  <c r="R266" i="1"/>
  <c r="N267" i="1"/>
  <c r="L267" i="1"/>
  <c r="O267" i="1"/>
  <c r="Q174" i="1"/>
  <c r="R174" i="1"/>
  <c r="S223" i="1"/>
  <c r="O224" i="1"/>
  <c r="R224" i="1"/>
  <c r="Q224" i="1"/>
  <c r="M224" i="1"/>
  <c r="P224" i="1"/>
  <c r="O174" i="1"/>
  <c r="M174" i="1"/>
  <c r="P174" i="1"/>
  <c r="S173" i="1"/>
  <c r="Q134" i="1"/>
  <c r="R134" i="1"/>
  <c r="S133" i="1"/>
  <c r="P134" i="1"/>
  <c r="O134" i="1"/>
  <c r="R267" i="1" l="1"/>
  <c r="S224" i="1"/>
  <c r="S174" i="1"/>
  <c r="S134" i="1"/>
</calcChain>
</file>

<file path=xl/sharedStrings.xml><?xml version="1.0" encoding="utf-8"?>
<sst xmlns="http://schemas.openxmlformats.org/spreadsheetml/2006/main" count="493" uniqueCount="240">
  <si>
    <t>From</t>
  </si>
  <si>
    <t>To</t>
  </si>
  <si>
    <t>duration</t>
  </si>
  <si>
    <t>Los Angeles</t>
  </si>
  <si>
    <t>Chicago</t>
  </si>
  <si>
    <t>Depart-local</t>
  </si>
  <si>
    <t>Arrives-local</t>
  </si>
  <si>
    <t>Flight</t>
  </si>
  <si>
    <t>Spirit 730</t>
  </si>
  <si>
    <t>Minneapolis</t>
  </si>
  <si>
    <t>3:30pm</t>
  </si>
  <si>
    <t>Cincinnati</t>
  </si>
  <si>
    <t>11:20am</t>
  </si>
  <si>
    <t>Las Vegas</t>
  </si>
  <si>
    <t>Spirit 446</t>
  </si>
  <si>
    <t>2:02pm</t>
  </si>
  <si>
    <t>1:24pm</t>
  </si>
  <si>
    <t>Phoenix</t>
  </si>
  <si>
    <t>12:15pm</t>
  </si>
  <si>
    <t>Tucson</t>
  </si>
  <si>
    <t>AA1507</t>
  </si>
  <si>
    <t>5:40pm</t>
  </si>
  <si>
    <t>Chicago    (1:20 cdt)</t>
  </si>
  <si>
    <t>AA110</t>
  </si>
  <si>
    <t>3:54pm</t>
  </si>
  <si>
    <t>Delta 882</t>
  </si>
  <si>
    <t>Detroit</t>
  </si>
  <si>
    <t>1:46pm</t>
  </si>
  <si>
    <t>Delta3750</t>
  </si>
  <si>
    <t>AA1155</t>
  </si>
  <si>
    <t>12:47pm</t>
  </si>
  <si>
    <t>United531</t>
  </si>
  <si>
    <t>1:18pm</t>
  </si>
  <si>
    <t>Dallas</t>
  </si>
  <si>
    <t>AA2321</t>
  </si>
  <si>
    <t>1:40pm</t>
  </si>
  <si>
    <t>AA2325</t>
  </si>
  <si>
    <t>2:49pm</t>
  </si>
  <si>
    <t>Delta1237</t>
  </si>
  <si>
    <t>12:46pm</t>
  </si>
  <si>
    <t>Salt Lake City</t>
  </si>
  <si>
    <t>Delta4476</t>
  </si>
  <si>
    <t>1:45pm</t>
  </si>
  <si>
    <t>4:16pm</t>
  </si>
  <si>
    <t>San Francisco</t>
  </si>
  <si>
    <t>United624</t>
  </si>
  <si>
    <t>4:50pm</t>
  </si>
  <si>
    <t>AA1145</t>
  </si>
  <si>
    <t>5:38pm</t>
  </si>
  <si>
    <t>AA1282</t>
  </si>
  <si>
    <t>3:55pm</t>
  </si>
  <si>
    <t>Las vegas</t>
  </si>
  <si>
    <t>Delta11280</t>
  </si>
  <si>
    <t>5:14pm</t>
  </si>
  <si>
    <t>Dallas(1pm cdt)</t>
  </si>
  <si>
    <t>Denver</t>
  </si>
  <si>
    <t>Delta140</t>
  </si>
  <si>
    <t>3:28pm</t>
  </si>
  <si>
    <t>Indianapolis</t>
  </si>
  <si>
    <t>United491</t>
  </si>
  <si>
    <t>Delta1586</t>
  </si>
  <si>
    <t>2:28pm</t>
  </si>
  <si>
    <t>United244</t>
  </si>
  <si>
    <t>United806</t>
  </si>
  <si>
    <t>12:18am</t>
  </si>
  <si>
    <t>AA2710</t>
  </si>
  <si>
    <t>11:37am</t>
  </si>
  <si>
    <t>AA2021</t>
  </si>
  <si>
    <t>4:00pm</t>
  </si>
  <si>
    <t>Delta160</t>
  </si>
  <si>
    <t>2:17pm</t>
  </si>
  <si>
    <t>AA315</t>
  </si>
  <si>
    <t>2:35pm</t>
  </si>
  <si>
    <t>Delta5773</t>
  </si>
  <si>
    <t>12:35pm</t>
  </si>
  <si>
    <t>Delta1337</t>
  </si>
  <si>
    <t>2:51pm</t>
  </si>
  <si>
    <t>Houston</t>
  </si>
  <si>
    <t>United1160</t>
  </si>
  <si>
    <t>2:10pm</t>
  </si>
  <si>
    <t>AA4595</t>
  </si>
  <si>
    <t>2:15pm</t>
  </si>
  <si>
    <t>United1875</t>
  </si>
  <si>
    <t>Atlanta</t>
  </si>
  <si>
    <t>Delta393</t>
  </si>
  <si>
    <t>3:96pm</t>
  </si>
  <si>
    <t>Austin</t>
  </si>
  <si>
    <t>AA2512</t>
  </si>
  <si>
    <t>2:14pm</t>
  </si>
  <si>
    <t>Oklahoma City</t>
  </si>
  <si>
    <t>Delta4956</t>
  </si>
  <si>
    <t>1:55pm</t>
  </si>
  <si>
    <t>AA3624</t>
  </si>
  <si>
    <t>New Orleans</t>
  </si>
  <si>
    <t>Charlotte</t>
  </si>
  <si>
    <t>AA732</t>
  </si>
  <si>
    <t>3:38pm</t>
  </si>
  <si>
    <t>Delta511</t>
  </si>
  <si>
    <t>2:01pm</t>
  </si>
  <si>
    <t>United5868</t>
  </si>
  <si>
    <t>Delta1406</t>
  </si>
  <si>
    <t>Boston</t>
  </si>
  <si>
    <t>JetBlue404</t>
  </si>
  <si>
    <t>3:57pm</t>
  </si>
  <si>
    <t>Jacksonville</t>
  </si>
  <si>
    <t>AA451</t>
  </si>
  <si>
    <t>1:42pm</t>
  </si>
  <si>
    <t>Miami</t>
  </si>
  <si>
    <t>AA242</t>
  </si>
  <si>
    <t>2:40pm</t>
  </si>
  <si>
    <t>United330</t>
  </si>
  <si>
    <t>2:47pm</t>
  </si>
  <si>
    <t>United1244</t>
  </si>
  <si>
    <t>2:56pm</t>
  </si>
  <si>
    <t>Baltimore</t>
  </si>
  <si>
    <t>Delta1168</t>
  </si>
  <si>
    <t>2:29pm</t>
  </si>
  <si>
    <t>AA2735</t>
  </si>
  <si>
    <t>2:00pm</t>
  </si>
  <si>
    <t>Spirit821</t>
  </si>
  <si>
    <t>2:19pm</t>
  </si>
  <si>
    <t>United775</t>
  </si>
  <si>
    <t>2:03pm</t>
  </si>
  <si>
    <t>Washington</t>
  </si>
  <si>
    <t>AA404</t>
  </si>
  <si>
    <t>New York</t>
  </si>
  <si>
    <t>Delta2253</t>
  </si>
  <si>
    <t>Delta2341</t>
  </si>
  <si>
    <t>2:38pm</t>
  </si>
  <si>
    <t>AA1205</t>
  </si>
  <si>
    <t>AA5129</t>
  </si>
  <si>
    <t>1:10pm</t>
  </si>
  <si>
    <t>2:07pm</t>
  </si>
  <si>
    <t>AA478</t>
  </si>
  <si>
    <t>1:52pm</t>
  </si>
  <si>
    <t>Delta2787</t>
  </si>
  <si>
    <t>2:24pm</t>
  </si>
  <si>
    <t>Fort Lauderdale</t>
  </si>
  <si>
    <t>Delta2575</t>
  </si>
  <si>
    <t>Delta459</t>
  </si>
  <si>
    <t>3:13pm</t>
  </si>
  <si>
    <t>AA179</t>
  </si>
  <si>
    <t>2:05pm</t>
  </si>
  <si>
    <t>Alaska1025</t>
  </si>
  <si>
    <t>3:10pm</t>
  </si>
  <si>
    <t>Virgin23</t>
  </si>
  <si>
    <t>Virgin25</t>
  </si>
  <si>
    <t>Alaska1023</t>
  </si>
  <si>
    <t>Virgin409</t>
  </si>
  <si>
    <t>2:25pm</t>
  </si>
  <si>
    <t>Jetblue323</t>
  </si>
  <si>
    <t>1:02pm</t>
  </si>
  <si>
    <t>Alaska1409</t>
  </si>
  <si>
    <t>AA272</t>
  </si>
  <si>
    <t>2:26pm</t>
  </si>
  <si>
    <t xml:space="preserve">Boston </t>
  </si>
  <si>
    <t>Delta2899</t>
  </si>
  <si>
    <t>1:50pm</t>
  </si>
  <si>
    <t>Philadelphia</t>
  </si>
  <si>
    <t>AA1751</t>
  </si>
  <si>
    <t>3:05pm</t>
  </si>
  <si>
    <t>AA1509</t>
  </si>
  <si>
    <t>2:31pm</t>
  </si>
  <si>
    <t>Newark</t>
  </si>
  <si>
    <t>United366</t>
  </si>
  <si>
    <t>2:09pm</t>
  </si>
  <si>
    <t>AA2660</t>
  </si>
  <si>
    <t>3:35pm</t>
  </si>
  <si>
    <t>Virgin1355</t>
  </si>
  <si>
    <t>Colombus</t>
  </si>
  <si>
    <t>Delta2914</t>
  </si>
  <si>
    <t>United453</t>
  </si>
  <si>
    <t>Cleveland</t>
  </si>
  <si>
    <t>Delta1209</t>
  </si>
  <si>
    <t>United5934</t>
  </si>
  <si>
    <t>Delta486</t>
  </si>
  <si>
    <t>2:54pm</t>
  </si>
  <si>
    <t>Spirit213</t>
  </si>
  <si>
    <t>1:29pm</t>
  </si>
  <si>
    <t>AA1035</t>
  </si>
  <si>
    <t>AA2515</t>
  </si>
  <si>
    <t>1:38pm</t>
  </si>
  <si>
    <t>AA1888</t>
  </si>
  <si>
    <t>12:44pm</t>
  </si>
  <si>
    <t>Delta2470</t>
  </si>
  <si>
    <t>12:40pm</t>
  </si>
  <si>
    <t>Omaha</t>
  </si>
  <si>
    <t>United4503</t>
  </si>
  <si>
    <t>1:35pm</t>
  </si>
  <si>
    <t>Delta926</t>
  </si>
  <si>
    <t>4:37pm</t>
  </si>
  <si>
    <t>AA1891</t>
  </si>
  <si>
    <t>3:25pm</t>
  </si>
  <si>
    <t>Delta5694</t>
  </si>
  <si>
    <t>1:44pm</t>
  </si>
  <si>
    <t>AA1118</t>
  </si>
  <si>
    <t>1:41pm</t>
  </si>
  <si>
    <t>Delta2639</t>
  </si>
  <si>
    <t>Delta2585</t>
  </si>
  <si>
    <t>12:45pm</t>
  </si>
  <si>
    <t>Delta1537</t>
  </si>
  <si>
    <t>Delta953</t>
  </si>
  <si>
    <t>Time zone From</t>
  </si>
  <si>
    <t>Ut=local+this</t>
  </si>
  <si>
    <t>Local</t>
  </si>
  <si>
    <t>Time</t>
  </si>
  <si>
    <t>bold=pm</t>
  </si>
  <si>
    <t>UT</t>
  </si>
  <si>
    <t>Duration</t>
  </si>
  <si>
    <t>Lat</t>
  </si>
  <si>
    <t>Long</t>
  </si>
  <si>
    <t>Delta</t>
  </si>
  <si>
    <t>Speed</t>
  </si>
  <si>
    <t>Lat(deg/hr)</t>
  </si>
  <si>
    <t>Long(deg/hr)</t>
  </si>
  <si>
    <t>poly fit</t>
  </si>
  <si>
    <t>Lat=</t>
  </si>
  <si>
    <t>Long=</t>
  </si>
  <si>
    <t>a</t>
  </si>
  <si>
    <t>b</t>
  </si>
  <si>
    <t>c</t>
  </si>
  <si>
    <t>mph</t>
  </si>
  <si>
    <t>actual</t>
  </si>
  <si>
    <t>Eclipse</t>
  </si>
  <si>
    <t>lat</t>
  </si>
  <si>
    <t>long</t>
  </si>
  <si>
    <t>flight</t>
  </si>
  <si>
    <t>degrees</t>
  </si>
  <si>
    <t>dia of shadow</t>
  </si>
  <si>
    <t>110 km</t>
  </si>
  <si>
    <t>Indianapolis to Atlanta Delta 2470 lv 12:40</t>
  </si>
  <si>
    <t>pm</t>
  </si>
  <si>
    <t>detltaT</t>
  </si>
  <si>
    <t>minutes</t>
  </si>
  <si>
    <t>Miami to Chicago</t>
  </si>
  <si>
    <t>Las Vegas to Chicago</t>
  </si>
  <si>
    <t>Spirit 446 at 8:23am</t>
  </si>
  <si>
    <t>AA242  at 12:15pm</t>
  </si>
  <si>
    <t>1min=</t>
  </si>
  <si>
    <t>Chicago to Atlanta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</si>
</sst>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20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0" applyNumberFormat="1"/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Fill="1" applyBorder="1"/>
    <xf numFmtId="21" fontId="0" fillId="0" borderId="0" xfId="0" applyNumberFormat="1"/>
    <xf numFmtId="0" fontId="0" fillId="2" borderId="0" xfId="0" applyFill="1"/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20" fontId="0" fillId="2" borderId="0" xfId="0" applyNumberFormat="1" applyFill="1"/>
    <xf numFmtId="20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20" fontId="0" fillId="2" borderId="0" xfId="0" applyNumberFormat="1" applyFill="1" applyAlignment="1">
      <alignment horizontal="center"/>
    </xf>
    <xf numFmtId="0" fontId="0" fillId="3" borderId="0" xfId="0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4" borderId="0" xfId="0" applyFill="1"/>
    <xf numFmtId="20" fontId="0" fillId="4" borderId="0" xfId="0" applyNumberFormat="1" applyFill="1"/>
    <xf numFmtId="20" fontId="1" fillId="4" borderId="0" xfId="0" applyNumberFormat="1" applyFont="1" applyFill="1" applyAlignment="1">
      <alignment horizontal="center"/>
    </xf>
    <xf numFmtId="20" fontId="0" fillId="4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0.21006321084864393"/>
                  <c:y val="-1.0726888305628464E-2"/>
                </c:manualLayout>
              </c:layout>
              <c:numFmt formatCode="General" sourceLinked="0"/>
            </c:trendlineLbl>
          </c:trendline>
          <c:xVal>
            <c:numRef>
              <c:f>'[1]2017'!$J$309:$J$364</c:f>
              <c:numCache>
                <c:formatCode>General</c:formatCode>
                <c:ptCount val="56"/>
                <c:pt idx="0">
                  <c:v>17</c:v>
                </c:pt>
                <c:pt idx="1">
                  <c:v>17.033333333333335</c:v>
                </c:pt>
                <c:pt idx="2">
                  <c:v>17.066666666666666</c:v>
                </c:pt>
                <c:pt idx="3">
                  <c:v>17.100000000000001</c:v>
                </c:pt>
                <c:pt idx="4">
                  <c:v>17.133333333333333</c:v>
                </c:pt>
                <c:pt idx="5">
                  <c:v>17.166666666666668</c:v>
                </c:pt>
                <c:pt idx="6">
                  <c:v>17.2</c:v>
                </c:pt>
                <c:pt idx="7">
                  <c:v>17.233333333333334</c:v>
                </c:pt>
                <c:pt idx="8">
                  <c:v>17.266666666666666</c:v>
                </c:pt>
                <c:pt idx="9">
                  <c:v>17.3</c:v>
                </c:pt>
                <c:pt idx="10">
                  <c:v>17.333333333333332</c:v>
                </c:pt>
                <c:pt idx="11">
                  <c:v>17.366666666666667</c:v>
                </c:pt>
                <c:pt idx="12">
                  <c:v>17.399999999999999</c:v>
                </c:pt>
                <c:pt idx="13">
                  <c:v>17.433333333333334</c:v>
                </c:pt>
                <c:pt idx="14">
                  <c:v>17.466666666666665</c:v>
                </c:pt>
                <c:pt idx="15">
                  <c:v>17.5</c:v>
                </c:pt>
                <c:pt idx="16">
                  <c:v>17.533333333333335</c:v>
                </c:pt>
                <c:pt idx="17">
                  <c:v>17.566666666666666</c:v>
                </c:pt>
                <c:pt idx="18">
                  <c:v>17.600000000000001</c:v>
                </c:pt>
                <c:pt idx="19">
                  <c:v>17.633333333333333</c:v>
                </c:pt>
                <c:pt idx="20">
                  <c:v>17.666666666666668</c:v>
                </c:pt>
                <c:pt idx="21">
                  <c:v>17.7</c:v>
                </c:pt>
                <c:pt idx="22">
                  <c:v>17.733333333333334</c:v>
                </c:pt>
                <c:pt idx="23">
                  <c:v>17.766666666666666</c:v>
                </c:pt>
                <c:pt idx="24">
                  <c:v>17.8</c:v>
                </c:pt>
                <c:pt idx="25">
                  <c:v>17.833333333333332</c:v>
                </c:pt>
                <c:pt idx="26">
                  <c:v>17.866666666666667</c:v>
                </c:pt>
                <c:pt idx="27">
                  <c:v>17.899999999999999</c:v>
                </c:pt>
                <c:pt idx="28">
                  <c:v>17.933333333333334</c:v>
                </c:pt>
                <c:pt idx="29">
                  <c:v>17.966666666666665</c:v>
                </c:pt>
                <c:pt idx="30">
                  <c:v>18</c:v>
                </c:pt>
                <c:pt idx="31">
                  <c:v>18.033333333333335</c:v>
                </c:pt>
                <c:pt idx="32">
                  <c:v>18.066666666666666</c:v>
                </c:pt>
                <c:pt idx="33">
                  <c:v>18.100000000000001</c:v>
                </c:pt>
                <c:pt idx="34">
                  <c:v>18.133333333333333</c:v>
                </c:pt>
                <c:pt idx="35">
                  <c:v>18.166666666666668</c:v>
                </c:pt>
                <c:pt idx="36">
                  <c:v>18.2</c:v>
                </c:pt>
                <c:pt idx="37">
                  <c:v>18.233333333333334</c:v>
                </c:pt>
                <c:pt idx="38">
                  <c:v>18.266666666666666</c:v>
                </c:pt>
                <c:pt idx="39">
                  <c:v>18.3</c:v>
                </c:pt>
                <c:pt idx="40">
                  <c:v>18.333333333333332</c:v>
                </c:pt>
                <c:pt idx="41">
                  <c:v>18.366666666666667</c:v>
                </c:pt>
                <c:pt idx="42">
                  <c:v>18.399999999999999</c:v>
                </c:pt>
                <c:pt idx="43">
                  <c:v>18.433333333333334</c:v>
                </c:pt>
                <c:pt idx="44">
                  <c:v>18.466666666666665</c:v>
                </c:pt>
                <c:pt idx="45">
                  <c:v>18.5</c:v>
                </c:pt>
                <c:pt idx="46">
                  <c:v>18.533333333333335</c:v>
                </c:pt>
                <c:pt idx="47">
                  <c:v>18.566666666666666</c:v>
                </c:pt>
                <c:pt idx="48">
                  <c:v>18.600000000000001</c:v>
                </c:pt>
                <c:pt idx="49">
                  <c:v>18.633333333333333</c:v>
                </c:pt>
                <c:pt idx="50">
                  <c:v>18.666666666666668</c:v>
                </c:pt>
                <c:pt idx="51">
                  <c:v>18.7</c:v>
                </c:pt>
                <c:pt idx="52">
                  <c:v>18.733333333333334</c:v>
                </c:pt>
                <c:pt idx="53">
                  <c:v>18.766666666666666</c:v>
                </c:pt>
                <c:pt idx="54">
                  <c:v>18.8</c:v>
                </c:pt>
                <c:pt idx="55">
                  <c:v>18.833333333333332</c:v>
                </c:pt>
              </c:numCache>
            </c:numRef>
          </c:xVal>
          <c:yVal>
            <c:numRef>
              <c:f>'[1]2017'!$K$309:$K$364</c:f>
              <c:numCache>
                <c:formatCode>General</c:formatCode>
                <c:ptCount val="56"/>
                <c:pt idx="0">
                  <c:v>44.401666666666664</c:v>
                </c:pt>
                <c:pt idx="1">
                  <c:v>44.593333333333334</c:v>
                </c:pt>
                <c:pt idx="2">
                  <c:v>44.734999999999999</c:v>
                </c:pt>
                <c:pt idx="3">
                  <c:v>44.831666666666663</c:v>
                </c:pt>
                <c:pt idx="4">
                  <c:v>44.895000000000003</c:v>
                </c:pt>
                <c:pt idx="5">
                  <c:v>44.926666666666669</c:v>
                </c:pt>
                <c:pt idx="6">
                  <c:v>44.93</c:v>
                </c:pt>
                <c:pt idx="7">
                  <c:v>44.911666666666669</c:v>
                </c:pt>
                <c:pt idx="8">
                  <c:v>44.87</c:v>
                </c:pt>
                <c:pt idx="9">
                  <c:v>44.81</c:v>
                </c:pt>
                <c:pt idx="10">
                  <c:v>44.733333333333334</c:v>
                </c:pt>
                <c:pt idx="11">
                  <c:v>44.638333333333335</c:v>
                </c:pt>
                <c:pt idx="12">
                  <c:v>44.53</c:v>
                </c:pt>
                <c:pt idx="13">
                  <c:v>44.406666666666666</c:v>
                </c:pt>
                <c:pt idx="14">
                  <c:v>44.271666666666668</c:v>
                </c:pt>
                <c:pt idx="15">
                  <c:v>44.123333333333335</c:v>
                </c:pt>
                <c:pt idx="16">
                  <c:v>43.965000000000003</c:v>
                </c:pt>
                <c:pt idx="17">
                  <c:v>43.795000000000002</c:v>
                </c:pt>
                <c:pt idx="18">
                  <c:v>43.616666666666667</c:v>
                </c:pt>
                <c:pt idx="19">
                  <c:v>43.426666666666669</c:v>
                </c:pt>
                <c:pt idx="20">
                  <c:v>43.228333333333332</c:v>
                </c:pt>
                <c:pt idx="21">
                  <c:v>43.021666666666668</c:v>
                </c:pt>
                <c:pt idx="22">
                  <c:v>42.80833333333333</c:v>
                </c:pt>
                <c:pt idx="23">
                  <c:v>42.585000000000001</c:v>
                </c:pt>
                <c:pt idx="24">
                  <c:v>42.354999999999997</c:v>
                </c:pt>
                <c:pt idx="25">
                  <c:v>42.118333333333332</c:v>
                </c:pt>
                <c:pt idx="26">
                  <c:v>41.875</c:v>
                </c:pt>
                <c:pt idx="27">
                  <c:v>41.625</c:v>
                </c:pt>
                <c:pt idx="28">
                  <c:v>41.368333333333332</c:v>
                </c:pt>
                <c:pt idx="29">
                  <c:v>41.106666666666669</c:v>
                </c:pt>
                <c:pt idx="30">
                  <c:v>40.838333333333331</c:v>
                </c:pt>
                <c:pt idx="31">
                  <c:v>40.564999999999998</c:v>
                </c:pt>
                <c:pt idx="32">
                  <c:v>40.284999999999997</c:v>
                </c:pt>
                <c:pt idx="33">
                  <c:v>40</c:v>
                </c:pt>
                <c:pt idx="34">
                  <c:v>39.71</c:v>
                </c:pt>
                <c:pt idx="35">
                  <c:v>39.414999999999999</c:v>
                </c:pt>
                <c:pt idx="36">
                  <c:v>39.116666666666667</c:v>
                </c:pt>
                <c:pt idx="37">
                  <c:v>38.811666666666667</c:v>
                </c:pt>
                <c:pt idx="38">
                  <c:v>38.501666666666665</c:v>
                </c:pt>
                <c:pt idx="39">
                  <c:v>38.188333333333333</c:v>
                </c:pt>
                <c:pt idx="40">
                  <c:v>37.869999999999997</c:v>
                </c:pt>
                <c:pt idx="41">
                  <c:v>37.546666666666667</c:v>
                </c:pt>
                <c:pt idx="42">
                  <c:v>37.22</c:v>
                </c:pt>
                <c:pt idx="43">
                  <c:v>36.888333333333335</c:v>
                </c:pt>
                <c:pt idx="44">
                  <c:v>36.551666666666669</c:v>
                </c:pt>
                <c:pt idx="45">
                  <c:v>36.211666666666666</c:v>
                </c:pt>
                <c:pt idx="46">
                  <c:v>35.868333333333332</c:v>
                </c:pt>
                <c:pt idx="47">
                  <c:v>35.520000000000003</c:v>
                </c:pt>
                <c:pt idx="48">
                  <c:v>35.166666666666664</c:v>
                </c:pt>
                <c:pt idx="49">
                  <c:v>34.81</c:v>
                </c:pt>
                <c:pt idx="50">
                  <c:v>34.448333333333331</c:v>
                </c:pt>
                <c:pt idx="51">
                  <c:v>34.083333333333336</c:v>
                </c:pt>
                <c:pt idx="52">
                  <c:v>33.715000000000003</c:v>
                </c:pt>
                <c:pt idx="53">
                  <c:v>33.341666666666669</c:v>
                </c:pt>
                <c:pt idx="54">
                  <c:v>32.963333333333331</c:v>
                </c:pt>
                <c:pt idx="55">
                  <c:v>32.581666666666663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078912"/>
        <c:axId val="79080448"/>
      </c:scatterChart>
      <c:valAx>
        <c:axId val="7907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80448"/>
        <c:crosses val="autoZero"/>
        <c:crossBetween val="midCat"/>
      </c:valAx>
      <c:valAx>
        <c:axId val="79080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0789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Data!$P$261:$P$268</c:f>
              <c:numCache>
                <c:formatCode>General</c:formatCode>
                <c:ptCount val="8"/>
                <c:pt idx="0">
                  <c:v>85.907532824427477</c:v>
                </c:pt>
                <c:pt idx="1">
                  <c:v>85.882784732824433</c:v>
                </c:pt>
                <c:pt idx="2">
                  <c:v>85.858036641221375</c:v>
                </c:pt>
                <c:pt idx="3">
                  <c:v>85.833288549618331</c:v>
                </c:pt>
                <c:pt idx="4">
                  <c:v>85.808540458015273</c:v>
                </c:pt>
                <c:pt idx="5">
                  <c:v>85.783792366412214</c:v>
                </c:pt>
                <c:pt idx="6">
                  <c:v>85.75904427480917</c:v>
                </c:pt>
                <c:pt idx="7">
                  <c:v>85.734296183206112</c:v>
                </c:pt>
              </c:numCache>
            </c:numRef>
          </c:xVal>
          <c:yVal>
            <c:numRef>
              <c:f>Data!$Q$261:$Q$268</c:f>
              <c:numCache>
                <c:formatCode>General</c:formatCode>
                <c:ptCount val="8"/>
                <c:pt idx="0">
                  <c:v>37.559080916030538</c:v>
                </c:pt>
                <c:pt idx="1">
                  <c:v>37.497027480916032</c:v>
                </c:pt>
                <c:pt idx="2">
                  <c:v>37.434974045801532</c:v>
                </c:pt>
                <c:pt idx="3">
                  <c:v>37.372920610687032</c:v>
                </c:pt>
                <c:pt idx="4">
                  <c:v>37.310867175572533</c:v>
                </c:pt>
                <c:pt idx="5">
                  <c:v>37.248813740458033</c:v>
                </c:pt>
                <c:pt idx="6">
                  <c:v>37.186760305343533</c:v>
                </c:pt>
                <c:pt idx="7">
                  <c:v>37.124706870229033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68640"/>
        <c:axId val="91970176"/>
      </c:scatterChart>
      <c:valAx>
        <c:axId val="91968640"/>
        <c:scaling>
          <c:orientation val="maxMin"/>
          <c:max val="88"/>
          <c:min val="84.5"/>
        </c:scaling>
        <c:delete val="0"/>
        <c:axPos val="b"/>
        <c:numFmt formatCode="General" sourceLinked="1"/>
        <c:majorTickMark val="out"/>
        <c:minorTickMark val="none"/>
        <c:tickLblPos val="none"/>
        <c:crossAx val="91970176"/>
        <c:crosses val="autoZero"/>
        <c:crossBetween val="midCat"/>
      </c:valAx>
      <c:valAx>
        <c:axId val="91970176"/>
        <c:scaling>
          <c:orientation val="minMax"/>
          <c:max val="38"/>
          <c:min val="35.799999999999997"/>
        </c:scaling>
        <c:delete val="0"/>
        <c:axPos val="r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crossAx val="91968640"/>
        <c:crosses val="autoZero"/>
        <c:crossBetween val="midCat"/>
        <c:majorUnit val="0.2"/>
        <c:minorUnit val="1.0000000000000002E-2"/>
      </c:valAx>
      <c:spPr>
        <a:solidFill>
          <a:schemeClr val="accent1">
            <a:alpha val="0"/>
          </a:schemeClr>
        </a:solidFill>
      </c:spPr>
    </c:plotArea>
    <c:plotVisOnly val="1"/>
    <c:dispBlanksAs val="gap"/>
    <c:showDLblsOverMax val="0"/>
  </c:chart>
  <c:spPr>
    <a:solidFill>
      <a:schemeClr val="accent1">
        <a:alpha val="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9.6771434820647415E-2"/>
                  <c:y val="5.9205672207640711E-2"/>
                </c:manualLayout>
              </c:layout>
              <c:numFmt formatCode="General" sourceLinked="0"/>
            </c:trendlineLbl>
          </c:trendline>
          <c:xVal>
            <c:numRef>
              <c:f>'[1]2017'!$J$309:$J$364</c:f>
              <c:numCache>
                <c:formatCode>General</c:formatCode>
                <c:ptCount val="56"/>
                <c:pt idx="0">
                  <c:v>17</c:v>
                </c:pt>
                <c:pt idx="1">
                  <c:v>17.033333333333335</c:v>
                </c:pt>
                <c:pt idx="2">
                  <c:v>17.066666666666666</c:v>
                </c:pt>
                <c:pt idx="3">
                  <c:v>17.100000000000001</c:v>
                </c:pt>
                <c:pt idx="4">
                  <c:v>17.133333333333333</c:v>
                </c:pt>
                <c:pt idx="5">
                  <c:v>17.166666666666668</c:v>
                </c:pt>
                <c:pt idx="6">
                  <c:v>17.2</c:v>
                </c:pt>
                <c:pt idx="7">
                  <c:v>17.233333333333334</c:v>
                </c:pt>
                <c:pt idx="8">
                  <c:v>17.266666666666666</c:v>
                </c:pt>
                <c:pt idx="9">
                  <c:v>17.3</c:v>
                </c:pt>
                <c:pt idx="10">
                  <c:v>17.333333333333332</c:v>
                </c:pt>
                <c:pt idx="11">
                  <c:v>17.366666666666667</c:v>
                </c:pt>
                <c:pt idx="12">
                  <c:v>17.399999999999999</c:v>
                </c:pt>
                <c:pt idx="13">
                  <c:v>17.433333333333334</c:v>
                </c:pt>
                <c:pt idx="14">
                  <c:v>17.466666666666665</c:v>
                </c:pt>
                <c:pt idx="15">
                  <c:v>17.5</c:v>
                </c:pt>
                <c:pt idx="16">
                  <c:v>17.533333333333335</c:v>
                </c:pt>
                <c:pt idx="17">
                  <c:v>17.566666666666666</c:v>
                </c:pt>
                <c:pt idx="18">
                  <c:v>17.600000000000001</c:v>
                </c:pt>
                <c:pt idx="19">
                  <c:v>17.633333333333333</c:v>
                </c:pt>
                <c:pt idx="20">
                  <c:v>17.666666666666668</c:v>
                </c:pt>
                <c:pt idx="21">
                  <c:v>17.7</c:v>
                </c:pt>
                <c:pt idx="22">
                  <c:v>17.733333333333334</c:v>
                </c:pt>
                <c:pt idx="23">
                  <c:v>17.766666666666666</c:v>
                </c:pt>
                <c:pt idx="24">
                  <c:v>17.8</c:v>
                </c:pt>
                <c:pt idx="25">
                  <c:v>17.833333333333332</c:v>
                </c:pt>
                <c:pt idx="26">
                  <c:v>17.866666666666667</c:v>
                </c:pt>
                <c:pt idx="27">
                  <c:v>17.899999999999999</c:v>
                </c:pt>
                <c:pt idx="28">
                  <c:v>17.933333333333334</c:v>
                </c:pt>
                <c:pt idx="29">
                  <c:v>17.966666666666665</c:v>
                </c:pt>
                <c:pt idx="30">
                  <c:v>18</c:v>
                </c:pt>
                <c:pt idx="31">
                  <c:v>18.033333333333335</c:v>
                </c:pt>
                <c:pt idx="32">
                  <c:v>18.066666666666666</c:v>
                </c:pt>
                <c:pt idx="33">
                  <c:v>18.100000000000001</c:v>
                </c:pt>
                <c:pt idx="34">
                  <c:v>18.133333333333333</c:v>
                </c:pt>
                <c:pt idx="35">
                  <c:v>18.166666666666668</c:v>
                </c:pt>
                <c:pt idx="36">
                  <c:v>18.2</c:v>
                </c:pt>
                <c:pt idx="37">
                  <c:v>18.233333333333334</c:v>
                </c:pt>
                <c:pt idx="38">
                  <c:v>18.266666666666666</c:v>
                </c:pt>
                <c:pt idx="39">
                  <c:v>18.3</c:v>
                </c:pt>
                <c:pt idx="40">
                  <c:v>18.333333333333332</c:v>
                </c:pt>
                <c:pt idx="41">
                  <c:v>18.366666666666667</c:v>
                </c:pt>
                <c:pt idx="42">
                  <c:v>18.399999999999999</c:v>
                </c:pt>
                <c:pt idx="43">
                  <c:v>18.433333333333334</c:v>
                </c:pt>
                <c:pt idx="44">
                  <c:v>18.466666666666665</c:v>
                </c:pt>
                <c:pt idx="45">
                  <c:v>18.5</c:v>
                </c:pt>
                <c:pt idx="46">
                  <c:v>18.533333333333335</c:v>
                </c:pt>
                <c:pt idx="47">
                  <c:v>18.566666666666666</c:v>
                </c:pt>
                <c:pt idx="48">
                  <c:v>18.600000000000001</c:v>
                </c:pt>
                <c:pt idx="49">
                  <c:v>18.633333333333333</c:v>
                </c:pt>
                <c:pt idx="50">
                  <c:v>18.666666666666668</c:v>
                </c:pt>
                <c:pt idx="51">
                  <c:v>18.7</c:v>
                </c:pt>
                <c:pt idx="52">
                  <c:v>18.733333333333334</c:v>
                </c:pt>
                <c:pt idx="53">
                  <c:v>18.766666666666666</c:v>
                </c:pt>
                <c:pt idx="54">
                  <c:v>18.8</c:v>
                </c:pt>
                <c:pt idx="55">
                  <c:v>18.833333333333332</c:v>
                </c:pt>
              </c:numCache>
            </c:numRef>
          </c:xVal>
          <c:yVal>
            <c:numRef>
              <c:f>'[1]2017'!$L$309:$L$364</c:f>
              <c:numCache>
                <c:formatCode>General</c:formatCode>
                <c:ptCount val="56"/>
                <c:pt idx="0">
                  <c:v>141.495</c:v>
                </c:pt>
                <c:pt idx="1">
                  <c:v>138.89666666666668</c:v>
                </c:pt>
                <c:pt idx="2">
                  <c:v>136.50333333333333</c:v>
                </c:pt>
                <c:pt idx="3">
                  <c:v>134.27500000000001</c:v>
                </c:pt>
                <c:pt idx="4">
                  <c:v>132.18333333333334</c:v>
                </c:pt>
                <c:pt idx="5">
                  <c:v>130.20833333333334</c:v>
                </c:pt>
                <c:pt idx="6">
                  <c:v>128.33333333333334</c:v>
                </c:pt>
                <c:pt idx="7">
                  <c:v>126.54833333333333</c:v>
                </c:pt>
                <c:pt idx="8">
                  <c:v>124.84166666666667</c:v>
                </c:pt>
                <c:pt idx="9">
                  <c:v>123.205</c:v>
                </c:pt>
                <c:pt idx="10">
                  <c:v>121.63333333333334</c:v>
                </c:pt>
                <c:pt idx="11">
                  <c:v>120.12</c:v>
                </c:pt>
                <c:pt idx="12">
                  <c:v>118.65833333333333</c:v>
                </c:pt>
                <c:pt idx="13">
                  <c:v>117.24666666666667</c:v>
                </c:pt>
                <c:pt idx="14">
                  <c:v>115.88</c:v>
                </c:pt>
                <c:pt idx="15">
                  <c:v>114.55500000000001</c:v>
                </c:pt>
                <c:pt idx="16">
                  <c:v>113.27</c:v>
                </c:pt>
                <c:pt idx="17">
                  <c:v>112.02166666666666</c:v>
                </c:pt>
                <c:pt idx="18">
                  <c:v>110.80833333333334</c:v>
                </c:pt>
                <c:pt idx="19">
                  <c:v>109.62666666666667</c:v>
                </c:pt>
                <c:pt idx="20">
                  <c:v>108.47499999999999</c:v>
                </c:pt>
                <c:pt idx="21">
                  <c:v>107.35166666666667</c:v>
                </c:pt>
                <c:pt idx="22">
                  <c:v>106.25666666666666</c:v>
                </c:pt>
                <c:pt idx="23">
                  <c:v>105.18666666666667</c:v>
                </c:pt>
                <c:pt idx="24">
                  <c:v>104.14</c:v>
                </c:pt>
                <c:pt idx="25">
                  <c:v>103.11666666666666</c:v>
                </c:pt>
                <c:pt idx="26">
                  <c:v>102.11499999999999</c:v>
                </c:pt>
                <c:pt idx="27">
                  <c:v>101.13500000000001</c:v>
                </c:pt>
                <c:pt idx="28">
                  <c:v>100.17333333333333</c:v>
                </c:pt>
                <c:pt idx="29">
                  <c:v>99.23</c:v>
                </c:pt>
                <c:pt idx="30">
                  <c:v>98.305000000000007</c:v>
                </c:pt>
                <c:pt idx="31">
                  <c:v>97.394999999999996</c:v>
                </c:pt>
                <c:pt idx="32">
                  <c:v>96.501666666666665</c:v>
                </c:pt>
                <c:pt idx="33">
                  <c:v>95.623333333333335</c:v>
                </c:pt>
                <c:pt idx="34">
                  <c:v>94.76</c:v>
                </c:pt>
                <c:pt idx="35">
                  <c:v>93.908333333333331</c:v>
                </c:pt>
                <c:pt idx="36">
                  <c:v>93.07</c:v>
                </c:pt>
                <c:pt idx="37">
                  <c:v>92.243333333333339</c:v>
                </c:pt>
                <c:pt idx="38">
                  <c:v>91.426666666666662</c:v>
                </c:pt>
                <c:pt idx="39">
                  <c:v>90.62166666666667</c:v>
                </c:pt>
                <c:pt idx="40">
                  <c:v>89.826666666666668</c:v>
                </c:pt>
                <c:pt idx="41">
                  <c:v>89.04</c:v>
                </c:pt>
                <c:pt idx="42">
                  <c:v>88.26166666666667</c:v>
                </c:pt>
                <c:pt idx="43">
                  <c:v>87.49166666666666</c:v>
                </c:pt>
                <c:pt idx="44">
                  <c:v>86.728333333333339</c:v>
                </c:pt>
                <c:pt idx="45">
                  <c:v>85.971666666666664</c:v>
                </c:pt>
                <c:pt idx="46">
                  <c:v>85.221666666666664</c:v>
                </c:pt>
                <c:pt idx="47">
                  <c:v>84.476666666666674</c:v>
                </c:pt>
                <c:pt idx="48">
                  <c:v>83.734999999999999</c:v>
                </c:pt>
                <c:pt idx="49">
                  <c:v>82.998333333333335</c:v>
                </c:pt>
                <c:pt idx="50">
                  <c:v>82.265000000000001</c:v>
                </c:pt>
                <c:pt idx="51">
                  <c:v>81.534999999999997</c:v>
                </c:pt>
                <c:pt idx="52">
                  <c:v>80.806666666666672</c:v>
                </c:pt>
                <c:pt idx="53">
                  <c:v>80.078333333333333</c:v>
                </c:pt>
                <c:pt idx="54">
                  <c:v>79.353333333333339</c:v>
                </c:pt>
                <c:pt idx="55">
                  <c:v>78.626666666666665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21408"/>
        <c:axId val="79151872"/>
      </c:scatterChart>
      <c:valAx>
        <c:axId val="7912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151872"/>
        <c:crosses val="autoZero"/>
        <c:crossBetween val="midCat"/>
      </c:valAx>
      <c:valAx>
        <c:axId val="79151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121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Data!$O$129:$O$134</c:f>
              <c:numCache>
                <c:formatCode>General</c:formatCode>
                <c:ptCount val="6"/>
                <c:pt idx="0">
                  <c:v>86.610564999999951</c:v>
                </c:pt>
                <c:pt idx="1">
                  <c:v>86.272284444444267</c:v>
                </c:pt>
                <c:pt idx="2">
                  <c:v>85.939929444443806</c:v>
                </c:pt>
                <c:pt idx="3">
                  <c:v>85.613500000000386</c:v>
                </c:pt>
                <c:pt idx="4">
                  <c:v>85.292996111111279</c:v>
                </c:pt>
                <c:pt idx="5">
                  <c:v>84.97841777777785</c:v>
                </c:pt>
              </c:numCache>
            </c:numRef>
          </c:xVal>
          <c:yVal>
            <c:numRef>
              <c:f>Data!$P$129:$P$134</c:f>
              <c:numCache>
                <c:formatCode>General</c:formatCode>
                <c:ptCount val="6"/>
                <c:pt idx="0">
                  <c:v>36.908442000000264</c:v>
                </c:pt>
                <c:pt idx="1">
                  <c:v>36.729800888889145</c:v>
                </c:pt>
                <c:pt idx="2">
                  <c:v>36.549253555555765</c:v>
                </c:pt>
                <c:pt idx="3">
                  <c:v>36.366800000000126</c:v>
                </c:pt>
                <c:pt idx="4">
                  <c:v>36.182440222222453</c:v>
                </c:pt>
                <c:pt idx="5">
                  <c:v>35.996174222222521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393344"/>
        <c:axId val="78394880"/>
      </c:scatterChart>
      <c:valAx>
        <c:axId val="7839334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78394880"/>
        <c:crosses val="autoZero"/>
        <c:crossBetween val="midCat"/>
      </c:valAx>
      <c:valAx>
        <c:axId val="78394880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78393344"/>
        <c:crosses val="autoZero"/>
        <c:crossBetween val="midCat"/>
      </c:valAx>
      <c:spPr>
        <a:solidFill>
          <a:schemeClr val="accent1">
            <a:alpha val="0"/>
          </a:schemeClr>
        </a:solidFill>
      </c:spPr>
    </c:plotArea>
    <c:plotVisOnly val="1"/>
    <c:dispBlanksAs val="gap"/>
    <c:showDLblsOverMax val="0"/>
  </c:chart>
  <c:spPr>
    <a:solidFill>
      <a:schemeClr val="accent1">
        <a:alpha val="0"/>
      </a:schemeClr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Data!$Q$129:$Q$135</c:f>
              <c:numCache>
                <c:formatCode>General</c:formatCode>
                <c:ptCount val="7"/>
                <c:pt idx="0">
                  <c:v>85.301402061855669</c:v>
                </c:pt>
                <c:pt idx="1">
                  <c:v>85.283134020618562</c:v>
                </c:pt>
                <c:pt idx="2">
                  <c:v>85.264865979381455</c:v>
                </c:pt>
                <c:pt idx="3">
                  <c:v>85.246597938144333</c:v>
                </c:pt>
                <c:pt idx="4">
                  <c:v>85.228329896907226</c:v>
                </c:pt>
                <c:pt idx="5">
                  <c:v>85.210061855670105</c:v>
                </c:pt>
                <c:pt idx="6">
                  <c:v>85.191793814432998</c:v>
                </c:pt>
              </c:numCache>
            </c:numRef>
          </c:xVal>
          <c:yVal>
            <c:numRef>
              <c:f>Data!$R$129:$R$135</c:f>
              <c:numCache>
                <c:formatCode>General</c:formatCode>
                <c:ptCount val="7"/>
                <c:pt idx="0">
                  <c:v>36.852608247422694</c:v>
                </c:pt>
                <c:pt idx="1">
                  <c:v>36.79053608247424</c:v>
                </c:pt>
                <c:pt idx="2">
                  <c:v>36.728463917525787</c:v>
                </c:pt>
                <c:pt idx="3">
                  <c:v>36.66639175257734</c:v>
                </c:pt>
                <c:pt idx="4">
                  <c:v>36.604319587628893</c:v>
                </c:pt>
                <c:pt idx="5">
                  <c:v>36.54224742268044</c:v>
                </c:pt>
                <c:pt idx="6">
                  <c:v>36.480175257731986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30976"/>
        <c:axId val="78432512"/>
      </c:scatterChart>
      <c:valAx>
        <c:axId val="78430976"/>
        <c:scaling>
          <c:orientation val="maxMin"/>
          <c:max val="86.8"/>
          <c:min val="84.8"/>
        </c:scaling>
        <c:delete val="0"/>
        <c:axPos val="b"/>
        <c:numFmt formatCode="General" sourceLinked="1"/>
        <c:majorTickMark val="out"/>
        <c:minorTickMark val="none"/>
        <c:tickLblPos val="none"/>
        <c:crossAx val="78432512"/>
        <c:crosses val="autoZero"/>
        <c:crossBetween val="midCat"/>
        <c:majorUnit val="0.2"/>
        <c:minorUnit val="4.0000000000000008E-2"/>
      </c:valAx>
      <c:valAx>
        <c:axId val="78432512"/>
        <c:scaling>
          <c:orientation val="minMax"/>
          <c:max val="37"/>
          <c:min val="35.799999999999997"/>
        </c:scaling>
        <c:delete val="0"/>
        <c:axPos val="r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crossAx val="78430976"/>
        <c:crosses val="autoZero"/>
        <c:crossBetween val="midCat"/>
      </c:valAx>
      <c:spPr>
        <a:solidFill>
          <a:schemeClr val="accent1">
            <a:alpha val="0"/>
          </a:schemeClr>
        </a:solidFill>
      </c:spPr>
    </c:plotArea>
    <c:plotVisOnly val="1"/>
    <c:dispBlanksAs val="gap"/>
    <c:showDLblsOverMax val="0"/>
  </c:chart>
  <c:spPr>
    <a:solidFill>
      <a:schemeClr val="accent1">
        <a:alpha val="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Data!$O$168:$O$174</c:f>
              <c:numCache>
                <c:formatCode>General</c:formatCode>
                <c:ptCount val="7"/>
                <c:pt idx="0">
                  <c:v>95.931083400000261</c:v>
                </c:pt>
                <c:pt idx="1">
                  <c:v>95.457700177777497</c:v>
                </c:pt>
                <c:pt idx="2">
                  <c:v>94.990242511110864</c:v>
                </c:pt>
                <c:pt idx="3">
                  <c:v>94.528710399999454</c:v>
                </c:pt>
                <c:pt idx="4">
                  <c:v>94.073103844443722</c:v>
                </c:pt>
                <c:pt idx="5">
                  <c:v>93.623422844444576</c:v>
                </c:pt>
                <c:pt idx="6">
                  <c:v>93.179667400000199</c:v>
                </c:pt>
              </c:numCache>
            </c:numRef>
          </c:xVal>
          <c:yVal>
            <c:numRef>
              <c:f>Data!$P$168:$P$174</c:f>
              <c:numCache>
                <c:formatCode>General</c:formatCode>
                <c:ptCount val="7"/>
                <c:pt idx="0">
                  <c:v>40.464263120000055</c:v>
                </c:pt>
                <c:pt idx="1">
                  <c:v>40.329083875555511</c:v>
                </c:pt>
                <c:pt idx="2">
                  <c:v>40.191998408888935</c:v>
                </c:pt>
                <c:pt idx="3">
                  <c:v>40.053006720000099</c:v>
                </c:pt>
                <c:pt idx="4">
                  <c:v>39.912108808889002</c:v>
                </c:pt>
                <c:pt idx="5">
                  <c:v>39.769304675555645</c:v>
                </c:pt>
                <c:pt idx="6">
                  <c:v>39.624594320000028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12384"/>
        <c:axId val="90518272"/>
      </c:scatterChart>
      <c:valAx>
        <c:axId val="9051238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90518272"/>
        <c:crosses val="autoZero"/>
        <c:crossBetween val="midCat"/>
      </c:valAx>
      <c:valAx>
        <c:axId val="90518272"/>
        <c:scaling>
          <c:orientation val="minMax"/>
          <c:max val="40.6"/>
        </c:scaling>
        <c:delete val="0"/>
        <c:axPos val="r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90512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Data!$O$218:$O$224</c:f>
              <c:numCache>
                <c:formatCode>General</c:formatCode>
                <c:ptCount val="7"/>
                <c:pt idx="0">
                  <c:v>86.610564999999951</c:v>
                </c:pt>
                <c:pt idx="1">
                  <c:v>86.272284444444267</c:v>
                </c:pt>
                <c:pt idx="2">
                  <c:v>85.939929444443806</c:v>
                </c:pt>
                <c:pt idx="3">
                  <c:v>85.613500000000386</c:v>
                </c:pt>
                <c:pt idx="4">
                  <c:v>85.292996111111279</c:v>
                </c:pt>
                <c:pt idx="5">
                  <c:v>84.97841777777785</c:v>
                </c:pt>
                <c:pt idx="6">
                  <c:v>84.669764999999643</c:v>
                </c:pt>
              </c:numCache>
            </c:numRef>
          </c:xVal>
          <c:yVal>
            <c:numRef>
              <c:f>Data!$P$218:$P$224</c:f>
              <c:numCache>
                <c:formatCode>General</c:formatCode>
                <c:ptCount val="7"/>
                <c:pt idx="0">
                  <c:v>36.908442000000264</c:v>
                </c:pt>
                <c:pt idx="1">
                  <c:v>36.729800888889145</c:v>
                </c:pt>
                <c:pt idx="2">
                  <c:v>36.549253555555765</c:v>
                </c:pt>
                <c:pt idx="3">
                  <c:v>36.366800000000126</c:v>
                </c:pt>
                <c:pt idx="4">
                  <c:v>36.182440222222453</c:v>
                </c:pt>
                <c:pt idx="5">
                  <c:v>35.996174222222521</c:v>
                </c:pt>
                <c:pt idx="6">
                  <c:v>35.808002000000329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42464"/>
        <c:axId val="90544000"/>
      </c:scatterChart>
      <c:valAx>
        <c:axId val="90542464"/>
        <c:scaling>
          <c:orientation val="maxMin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90544000"/>
        <c:crosses val="autoZero"/>
        <c:crossBetween val="midCat"/>
      </c:valAx>
      <c:valAx>
        <c:axId val="90544000"/>
        <c:scaling>
          <c:orientation val="minMax"/>
        </c:scaling>
        <c:delete val="0"/>
        <c:axPos val="r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90542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567285169027144E-2"/>
          <c:y val="3.4348165495706483E-2"/>
          <c:w val="0.90396424888471205"/>
          <c:h val="0.8875878220140515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Data!$Q$168:$Q$174</c:f>
              <c:numCache>
                <c:formatCode>General</c:formatCode>
                <c:ptCount val="7"/>
                <c:pt idx="0">
                  <c:v>94.890630136986289</c:v>
                </c:pt>
                <c:pt idx="1">
                  <c:v>94.765013698630128</c:v>
                </c:pt>
                <c:pt idx="2">
                  <c:v>94.639397260273967</c:v>
                </c:pt>
                <c:pt idx="3">
                  <c:v>94.51378082191782</c:v>
                </c:pt>
                <c:pt idx="4">
                  <c:v>94.388164383561659</c:v>
                </c:pt>
                <c:pt idx="5">
                  <c:v>94.262547945205498</c:v>
                </c:pt>
                <c:pt idx="6">
                  <c:v>94.136931506849351</c:v>
                </c:pt>
              </c:numCache>
            </c:numRef>
          </c:xVal>
          <c:yVal>
            <c:numRef>
              <c:f>Data!$R$168:$R$174</c:f>
              <c:numCache>
                <c:formatCode>General</c:formatCode>
                <c:ptCount val="7"/>
                <c:pt idx="0">
                  <c:v>40.371505022831052</c:v>
                </c:pt>
                <c:pt idx="1">
                  <c:v>40.397568949771689</c:v>
                </c:pt>
                <c:pt idx="2">
                  <c:v>40.423632876712325</c:v>
                </c:pt>
                <c:pt idx="3">
                  <c:v>40.449696803652969</c:v>
                </c:pt>
                <c:pt idx="4">
                  <c:v>40.475760730593606</c:v>
                </c:pt>
                <c:pt idx="5">
                  <c:v>40.501824657534243</c:v>
                </c:pt>
                <c:pt idx="6">
                  <c:v>40.52788858447488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49248"/>
        <c:axId val="90579712"/>
      </c:scatterChart>
      <c:valAx>
        <c:axId val="90549248"/>
        <c:scaling>
          <c:orientation val="maxMin"/>
          <c:max val="96.5"/>
          <c:min val="93"/>
        </c:scaling>
        <c:delete val="0"/>
        <c:axPos val="b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crossAx val="90579712"/>
        <c:crosses val="autoZero"/>
        <c:crossBetween val="midCat"/>
      </c:valAx>
      <c:valAx>
        <c:axId val="90579712"/>
        <c:scaling>
          <c:orientation val="minMax"/>
          <c:max val="40.6"/>
          <c:min val="39.4"/>
        </c:scaling>
        <c:delete val="0"/>
        <c:axPos val="r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crossAx val="90549248"/>
        <c:crosses val="autoZero"/>
        <c:crossBetween val="midCat"/>
      </c:valAx>
      <c:spPr>
        <a:solidFill>
          <a:schemeClr val="accent1">
            <a:alpha val="0"/>
          </a:schemeClr>
        </a:solidFill>
      </c:spPr>
    </c:plotArea>
    <c:plotVisOnly val="1"/>
    <c:dispBlanksAs val="gap"/>
    <c:showDLblsOverMax val="0"/>
  </c:chart>
  <c:spPr>
    <a:solidFill>
      <a:schemeClr val="accent1">
        <a:alpha val="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972689136991785E-2"/>
          <c:y val="3.0023872954959462E-2"/>
          <c:w val="0.90108193258902469"/>
          <c:h val="0.9071989381392162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Data!$Q$218:$Q$224</c:f>
              <c:numCache>
                <c:formatCode>General</c:formatCode>
                <c:ptCount val="7"/>
                <c:pt idx="0">
                  <c:v>85.301402061855669</c:v>
                </c:pt>
                <c:pt idx="1">
                  <c:v>85.283134020618562</c:v>
                </c:pt>
                <c:pt idx="2">
                  <c:v>85.264865979381455</c:v>
                </c:pt>
                <c:pt idx="3">
                  <c:v>85.246597938144333</c:v>
                </c:pt>
                <c:pt idx="4">
                  <c:v>85.228329896907226</c:v>
                </c:pt>
                <c:pt idx="5">
                  <c:v>85.210061855670105</c:v>
                </c:pt>
                <c:pt idx="6">
                  <c:v>85.191793814432998</c:v>
                </c:pt>
              </c:numCache>
            </c:numRef>
          </c:xVal>
          <c:yVal>
            <c:numRef>
              <c:f>Data!$R$218:$R$224</c:f>
              <c:numCache>
                <c:formatCode>General</c:formatCode>
                <c:ptCount val="7"/>
                <c:pt idx="0">
                  <c:v>36.852608247422694</c:v>
                </c:pt>
                <c:pt idx="1">
                  <c:v>36.79053608247424</c:v>
                </c:pt>
                <c:pt idx="2">
                  <c:v>36.728463917525787</c:v>
                </c:pt>
                <c:pt idx="3">
                  <c:v>36.66639175257734</c:v>
                </c:pt>
                <c:pt idx="4">
                  <c:v>36.604319587628893</c:v>
                </c:pt>
                <c:pt idx="5">
                  <c:v>36.54224742268044</c:v>
                </c:pt>
                <c:pt idx="6">
                  <c:v>36.480175257731986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95328"/>
        <c:axId val="90596864"/>
      </c:scatterChart>
      <c:valAx>
        <c:axId val="90595328"/>
        <c:scaling>
          <c:orientation val="maxMin"/>
          <c:max val="87"/>
          <c:min val="84.5"/>
        </c:scaling>
        <c:delete val="0"/>
        <c:axPos val="b"/>
        <c:numFmt formatCode="General" sourceLinked="1"/>
        <c:majorTickMark val="out"/>
        <c:minorTickMark val="none"/>
        <c:tickLblPos val="none"/>
        <c:crossAx val="90596864"/>
        <c:crosses val="autoZero"/>
        <c:crossBetween val="midCat"/>
      </c:valAx>
      <c:valAx>
        <c:axId val="90596864"/>
        <c:scaling>
          <c:orientation val="minMax"/>
          <c:max val="37"/>
          <c:min val="35.6"/>
        </c:scaling>
        <c:delete val="0"/>
        <c:axPos val="r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crossAx val="90595328"/>
        <c:crosses val="autoZero"/>
        <c:crossBetween val="midCat"/>
        <c:majorUnit val="0.2"/>
        <c:minorUnit val="4.0000000000000008E-2"/>
      </c:valAx>
      <c:spPr>
        <a:solidFill>
          <a:schemeClr val="accent1">
            <a:alpha val="0"/>
          </a:schemeClr>
        </a:solidFill>
      </c:spPr>
    </c:plotArea>
    <c:plotVisOnly val="1"/>
    <c:dispBlanksAs val="gap"/>
    <c:showDLblsOverMax val="0"/>
  </c:chart>
  <c:spPr>
    <a:solidFill>
      <a:schemeClr val="accent1">
        <a:alpha val="0"/>
      </a:schemeClr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Data!$N$261:$N$268</c:f>
              <c:numCache>
                <c:formatCode>General</c:formatCode>
                <c:ptCount val="8"/>
                <c:pt idx="0">
                  <c:v>87.44661460000043</c:v>
                </c:pt>
                <c:pt idx="1">
                  <c:v>87.094112711110938</c:v>
                </c:pt>
                <c:pt idx="2">
                  <c:v>86.747536377777578</c:v>
                </c:pt>
                <c:pt idx="3">
                  <c:v>86.406885599999896</c:v>
                </c:pt>
                <c:pt idx="4">
                  <c:v>86.072160377777891</c:v>
                </c:pt>
                <c:pt idx="5">
                  <c:v>85.743360711111109</c:v>
                </c:pt>
                <c:pt idx="6">
                  <c:v>85.420486600000004</c:v>
                </c:pt>
                <c:pt idx="7">
                  <c:v>85.103538044444122</c:v>
                </c:pt>
              </c:numCache>
            </c:numRef>
          </c:xVal>
          <c:yVal>
            <c:numRef>
              <c:f>Data!$O$261:$O$268</c:f>
              <c:numCache>
                <c:formatCode>General</c:formatCode>
                <c:ptCount val="8"/>
                <c:pt idx="0">
                  <c:v>37.329403280000065</c:v>
                </c:pt>
                <c:pt idx="1">
                  <c:v>37.155337102222461</c:v>
                </c:pt>
                <c:pt idx="2">
                  <c:v>36.979364702222597</c:v>
                </c:pt>
                <c:pt idx="3">
                  <c:v>36.801486080000245</c:v>
                </c:pt>
                <c:pt idx="4">
                  <c:v>36.621701235555861</c:v>
                </c:pt>
                <c:pt idx="5">
                  <c:v>36.440010168889216</c:v>
                </c:pt>
                <c:pt idx="6">
                  <c:v>36.256412880000312</c:v>
                </c:pt>
                <c:pt idx="7">
                  <c:v>36.070909368889374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16192"/>
        <c:axId val="90617728"/>
      </c:scatterChart>
      <c:valAx>
        <c:axId val="90616192"/>
        <c:scaling>
          <c:orientation val="maxMin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prstDash val="dash"/>
          </a:ln>
        </c:spPr>
        <c:crossAx val="90617728"/>
        <c:crosses val="autoZero"/>
        <c:crossBetween val="midCat"/>
        <c:majorUnit val="0.5"/>
        <c:minorUnit val="4.0000000000000008E-2"/>
      </c:valAx>
      <c:valAx>
        <c:axId val="90617728"/>
        <c:scaling>
          <c:orientation val="minMax"/>
          <c:max val="38"/>
        </c:scaling>
        <c:delete val="0"/>
        <c:axPos val="r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prstDash val="dash"/>
          </a:ln>
        </c:spPr>
        <c:crossAx val="90616192"/>
        <c:crosses val="autoZero"/>
        <c:crossBetween val="midCat"/>
        <c:majorUnit val="0.2"/>
      </c:valAx>
      <c:spPr>
        <a:solidFill>
          <a:schemeClr val="accent1">
            <a:alpha val="0"/>
          </a:schemeClr>
        </a:solidFill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gi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137</xdr:row>
      <xdr:rowOff>0</xdr:rowOff>
    </xdr:from>
    <xdr:to>
      <xdr:col>36</xdr:col>
      <xdr:colOff>76200</xdr:colOff>
      <xdr:row>158</xdr:row>
      <xdr:rowOff>28575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6050" y="26108025"/>
          <a:ext cx="5324475" cy="4029075"/>
        </a:xfrm>
        <a:prstGeom prst="rect">
          <a:avLst/>
        </a:prstGeom>
      </xdr:spPr>
    </xdr:pic>
    <xdr:clientData/>
  </xdr:twoCellAnchor>
  <xdr:twoCellAnchor>
    <xdr:from>
      <xdr:col>10</xdr:col>
      <xdr:colOff>600075</xdr:colOff>
      <xdr:row>106</xdr:row>
      <xdr:rowOff>19050</xdr:rowOff>
    </xdr:from>
    <xdr:to>
      <xdr:col>17</xdr:col>
      <xdr:colOff>752475</xdr:colOff>
      <xdr:row>120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104</xdr:row>
      <xdr:rowOff>0</xdr:rowOff>
    </xdr:from>
    <xdr:to>
      <xdr:col>26</xdr:col>
      <xdr:colOff>304800</xdr:colOff>
      <xdr:row>118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66675</xdr:colOff>
      <xdr:row>136</xdr:row>
      <xdr:rowOff>57150</xdr:rowOff>
    </xdr:from>
    <xdr:to>
      <xdr:col>38</xdr:col>
      <xdr:colOff>104775</xdr:colOff>
      <xdr:row>159</xdr:row>
      <xdr:rowOff>180975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171451</xdr:colOff>
      <xdr:row>136</xdr:row>
      <xdr:rowOff>47625</xdr:rowOff>
    </xdr:from>
    <xdr:to>
      <xdr:col>37</xdr:col>
      <xdr:colOff>28575</xdr:colOff>
      <xdr:row>159</xdr:row>
      <xdr:rowOff>4762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114300</xdr:colOff>
      <xdr:row>175</xdr:row>
      <xdr:rowOff>33336</xdr:rowOff>
    </xdr:from>
    <xdr:to>
      <xdr:col>35</xdr:col>
      <xdr:colOff>85725</xdr:colOff>
      <xdr:row>196</xdr:row>
      <xdr:rowOff>95249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9524</xdr:colOff>
      <xdr:row>225</xdr:row>
      <xdr:rowOff>166687</xdr:rowOff>
    </xdr:from>
    <xdr:to>
      <xdr:col>35</xdr:col>
      <xdr:colOff>447674</xdr:colOff>
      <xdr:row>250</xdr:row>
      <xdr:rowOff>66675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114300</xdr:colOff>
      <xdr:row>175</xdr:row>
      <xdr:rowOff>28575</xdr:rowOff>
    </xdr:from>
    <xdr:to>
      <xdr:col>35</xdr:col>
      <xdr:colOff>171450</xdr:colOff>
      <xdr:row>196</xdr:row>
      <xdr:rowOff>95250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333374</xdr:colOff>
      <xdr:row>225</xdr:row>
      <xdr:rowOff>166687</xdr:rowOff>
    </xdr:from>
    <xdr:to>
      <xdr:col>35</xdr:col>
      <xdr:colOff>438150</xdr:colOff>
      <xdr:row>250</xdr:row>
      <xdr:rowOff>57151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342900</xdr:colOff>
      <xdr:row>269</xdr:row>
      <xdr:rowOff>109536</xdr:rowOff>
    </xdr:from>
    <xdr:to>
      <xdr:col>41</xdr:col>
      <xdr:colOff>161925</xdr:colOff>
      <xdr:row>291</xdr:row>
      <xdr:rowOff>9525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38099</xdr:colOff>
      <xdr:row>269</xdr:row>
      <xdr:rowOff>119061</xdr:rowOff>
    </xdr:from>
    <xdr:to>
      <xdr:col>40</xdr:col>
      <xdr:colOff>495299</xdr:colOff>
      <xdr:row>290</xdr:row>
      <xdr:rowOff>28574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17</xdr:col>
      <xdr:colOff>190500</xdr:colOff>
      <xdr:row>37</xdr:row>
      <xdr:rowOff>188086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0"/>
          <a:ext cx="10058400" cy="72365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20</xdr:col>
      <xdr:colOff>38101</xdr:colOff>
      <xdr:row>87</xdr:row>
      <xdr:rowOff>19051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8382000"/>
          <a:ext cx="11620501" cy="82105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Crosses/000EclipsePathTables2017Tra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P1"/>
      <sheetName val="ZE"/>
      <sheetName val="ZI"/>
      <sheetName val="2017"/>
      <sheetName val="T"/>
      <sheetName val="W"/>
      <sheetName val="P2"/>
      <sheetName val="Q"/>
      <sheetName val="2024"/>
      <sheetName val="ZJ"/>
      <sheetName val="R"/>
      <sheetName val="Q2"/>
      <sheetName val="2045"/>
      <sheetName val="Summary"/>
      <sheetName val="Exact Solutions"/>
      <sheetName val="Best Solutions"/>
      <sheetName val="LinearSolutions"/>
    </sheetNames>
    <sheetDataSet>
      <sheetData sheetId="0"/>
      <sheetData sheetId="1"/>
      <sheetData sheetId="2"/>
      <sheetData sheetId="3"/>
      <sheetData sheetId="4">
        <row r="309">
          <cell r="J309">
            <v>17</v>
          </cell>
          <cell r="K309">
            <v>44.401666666666664</v>
          </cell>
          <cell r="L309">
            <v>141.495</v>
          </cell>
        </row>
        <row r="310">
          <cell r="J310">
            <v>17.033333333333335</v>
          </cell>
          <cell r="K310">
            <v>44.593333333333334</v>
          </cell>
          <cell r="L310">
            <v>138.89666666666668</v>
          </cell>
        </row>
        <row r="311">
          <cell r="J311">
            <v>17.066666666666666</v>
          </cell>
          <cell r="K311">
            <v>44.734999999999999</v>
          </cell>
          <cell r="L311">
            <v>136.50333333333333</v>
          </cell>
        </row>
        <row r="312">
          <cell r="J312">
            <v>17.100000000000001</v>
          </cell>
          <cell r="K312">
            <v>44.831666666666663</v>
          </cell>
          <cell r="L312">
            <v>134.27500000000001</v>
          </cell>
        </row>
        <row r="313">
          <cell r="J313">
            <v>17.133333333333333</v>
          </cell>
          <cell r="K313">
            <v>44.895000000000003</v>
          </cell>
          <cell r="L313">
            <v>132.18333333333334</v>
          </cell>
        </row>
        <row r="314">
          <cell r="J314">
            <v>17.166666666666668</v>
          </cell>
          <cell r="K314">
            <v>44.926666666666669</v>
          </cell>
          <cell r="L314">
            <v>130.20833333333334</v>
          </cell>
        </row>
        <row r="315">
          <cell r="J315">
            <v>17.2</v>
          </cell>
          <cell r="K315">
            <v>44.93</v>
          </cell>
          <cell r="L315">
            <v>128.33333333333334</v>
          </cell>
        </row>
        <row r="316">
          <cell r="J316">
            <v>17.233333333333334</v>
          </cell>
          <cell r="K316">
            <v>44.911666666666669</v>
          </cell>
          <cell r="L316">
            <v>126.54833333333333</v>
          </cell>
        </row>
        <row r="317">
          <cell r="J317">
            <v>17.266666666666666</v>
          </cell>
          <cell r="K317">
            <v>44.87</v>
          </cell>
          <cell r="L317">
            <v>124.84166666666667</v>
          </cell>
        </row>
        <row r="318">
          <cell r="J318">
            <v>17.3</v>
          </cell>
          <cell r="K318">
            <v>44.81</v>
          </cell>
          <cell r="L318">
            <v>123.205</v>
          </cell>
        </row>
        <row r="319">
          <cell r="J319">
            <v>17.333333333333332</v>
          </cell>
          <cell r="K319">
            <v>44.733333333333334</v>
          </cell>
          <cell r="L319">
            <v>121.63333333333334</v>
          </cell>
        </row>
        <row r="320">
          <cell r="J320">
            <v>17.366666666666667</v>
          </cell>
          <cell r="K320">
            <v>44.638333333333335</v>
          </cell>
          <cell r="L320">
            <v>120.12</v>
          </cell>
        </row>
        <row r="321">
          <cell r="J321">
            <v>17.399999999999999</v>
          </cell>
          <cell r="K321">
            <v>44.53</v>
          </cell>
          <cell r="L321">
            <v>118.65833333333333</v>
          </cell>
        </row>
        <row r="322">
          <cell r="J322">
            <v>17.433333333333334</v>
          </cell>
          <cell r="K322">
            <v>44.406666666666666</v>
          </cell>
          <cell r="L322">
            <v>117.24666666666667</v>
          </cell>
        </row>
        <row r="323">
          <cell r="J323">
            <v>17.466666666666665</v>
          </cell>
          <cell r="K323">
            <v>44.271666666666668</v>
          </cell>
          <cell r="L323">
            <v>115.88</v>
          </cell>
        </row>
        <row r="324">
          <cell r="J324">
            <v>17.5</v>
          </cell>
          <cell r="K324">
            <v>44.123333333333335</v>
          </cell>
          <cell r="L324">
            <v>114.55500000000001</v>
          </cell>
        </row>
        <row r="325">
          <cell r="J325">
            <v>17.533333333333335</v>
          </cell>
          <cell r="K325">
            <v>43.965000000000003</v>
          </cell>
          <cell r="L325">
            <v>113.27</v>
          </cell>
        </row>
        <row r="326">
          <cell r="J326">
            <v>17.566666666666666</v>
          </cell>
          <cell r="K326">
            <v>43.795000000000002</v>
          </cell>
          <cell r="L326">
            <v>112.02166666666666</v>
          </cell>
        </row>
        <row r="327">
          <cell r="J327">
            <v>17.600000000000001</v>
          </cell>
          <cell r="K327">
            <v>43.616666666666667</v>
          </cell>
          <cell r="L327">
            <v>110.80833333333334</v>
          </cell>
        </row>
        <row r="328">
          <cell r="J328">
            <v>17.633333333333333</v>
          </cell>
          <cell r="K328">
            <v>43.426666666666669</v>
          </cell>
          <cell r="L328">
            <v>109.62666666666667</v>
          </cell>
        </row>
        <row r="329">
          <cell r="J329">
            <v>17.666666666666668</v>
          </cell>
          <cell r="K329">
            <v>43.228333333333332</v>
          </cell>
          <cell r="L329">
            <v>108.47499999999999</v>
          </cell>
        </row>
        <row r="330">
          <cell r="J330">
            <v>17.7</v>
          </cell>
          <cell r="K330">
            <v>43.021666666666668</v>
          </cell>
          <cell r="L330">
            <v>107.35166666666667</v>
          </cell>
        </row>
        <row r="331">
          <cell r="J331">
            <v>17.733333333333334</v>
          </cell>
          <cell r="K331">
            <v>42.80833333333333</v>
          </cell>
          <cell r="L331">
            <v>106.25666666666666</v>
          </cell>
        </row>
        <row r="332">
          <cell r="J332">
            <v>17.766666666666666</v>
          </cell>
          <cell r="K332">
            <v>42.585000000000001</v>
          </cell>
          <cell r="L332">
            <v>105.18666666666667</v>
          </cell>
        </row>
        <row r="333">
          <cell r="J333">
            <v>17.8</v>
          </cell>
          <cell r="K333">
            <v>42.354999999999997</v>
          </cell>
          <cell r="L333">
            <v>104.14</v>
          </cell>
        </row>
        <row r="334">
          <cell r="J334">
            <v>17.833333333333332</v>
          </cell>
          <cell r="K334">
            <v>42.118333333333332</v>
          </cell>
          <cell r="L334">
            <v>103.11666666666666</v>
          </cell>
        </row>
        <row r="335">
          <cell r="J335">
            <v>17.866666666666667</v>
          </cell>
          <cell r="K335">
            <v>41.875</v>
          </cell>
          <cell r="L335">
            <v>102.11499999999999</v>
          </cell>
        </row>
        <row r="336">
          <cell r="J336">
            <v>17.899999999999999</v>
          </cell>
          <cell r="K336">
            <v>41.625</v>
          </cell>
          <cell r="L336">
            <v>101.13500000000001</v>
          </cell>
        </row>
        <row r="337">
          <cell r="J337">
            <v>17.933333333333334</v>
          </cell>
          <cell r="K337">
            <v>41.368333333333332</v>
          </cell>
          <cell r="L337">
            <v>100.17333333333333</v>
          </cell>
        </row>
        <row r="338">
          <cell r="J338">
            <v>17.966666666666665</v>
          </cell>
          <cell r="K338">
            <v>41.106666666666669</v>
          </cell>
          <cell r="L338">
            <v>99.23</v>
          </cell>
        </row>
        <row r="339">
          <cell r="J339">
            <v>18</v>
          </cell>
          <cell r="K339">
            <v>40.838333333333331</v>
          </cell>
          <cell r="L339">
            <v>98.305000000000007</v>
          </cell>
        </row>
        <row r="340">
          <cell r="J340">
            <v>18.033333333333335</v>
          </cell>
          <cell r="K340">
            <v>40.564999999999998</v>
          </cell>
          <cell r="L340">
            <v>97.394999999999996</v>
          </cell>
        </row>
        <row r="341">
          <cell r="J341">
            <v>18.066666666666666</v>
          </cell>
          <cell r="K341">
            <v>40.284999999999997</v>
          </cell>
          <cell r="L341">
            <v>96.501666666666665</v>
          </cell>
        </row>
        <row r="342">
          <cell r="J342">
            <v>18.100000000000001</v>
          </cell>
          <cell r="K342">
            <v>40</v>
          </cell>
          <cell r="L342">
            <v>95.623333333333335</v>
          </cell>
        </row>
        <row r="343">
          <cell r="J343">
            <v>18.133333333333333</v>
          </cell>
          <cell r="K343">
            <v>39.71</v>
          </cell>
          <cell r="L343">
            <v>94.76</v>
          </cell>
        </row>
        <row r="344">
          <cell r="J344">
            <v>18.166666666666668</v>
          </cell>
          <cell r="K344">
            <v>39.414999999999999</v>
          </cell>
          <cell r="L344">
            <v>93.908333333333331</v>
          </cell>
        </row>
        <row r="345">
          <cell r="J345">
            <v>18.2</v>
          </cell>
          <cell r="K345">
            <v>39.116666666666667</v>
          </cell>
          <cell r="L345">
            <v>93.07</v>
          </cell>
        </row>
        <row r="346">
          <cell r="J346">
            <v>18.233333333333334</v>
          </cell>
          <cell r="K346">
            <v>38.811666666666667</v>
          </cell>
          <cell r="L346">
            <v>92.243333333333339</v>
          </cell>
        </row>
        <row r="347">
          <cell r="J347">
            <v>18.266666666666666</v>
          </cell>
          <cell r="K347">
            <v>38.501666666666665</v>
          </cell>
          <cell r="L347">
            <v>91.426666666666662</v>
          </cell>
        </row>
        <row r="348">
          <cell r="J348">
            <v>18.3</v>
          </cell>
          <cell r="K348">
            <v>38.188333333333333</v>
          </cell>
          <cell r="L348">
            <v>90.62166666666667</v>
          </cell>
        </row>
        <row r="349">
          <cell r="J349">
            <v>18.333333333333332</v>
          </cell>
          <cell r="K349">
            <v>37.869999999999997</v>
          </cell>
          <cell r="L349">
            <v>89.826666666666668</v>
          </cell>
        </row>
        <row r="350">
          <cell r="J350">
            <v>18.366666666666667</v>
          </cell>
          <cell r="K350">
            <v>37.546666666666667</v>
          </cell>
          <cell r="L350">
            <v>89.04</v>
          </cell>
        </row>
        <row r="351">
          <cell r="J351">
            <v>18.399999999999999</v>
          </cell>
          <cell r="K351">
            <v>37.22</v>
          </cell>
          <cell r="L351">
            <v>88.26166666666667</v>
          </cell>
        </row>
        <row r="352">
          <cell r="J352">
            <v>18.433333333333334</v>
          </cell>
          <cell r="K352">
            <v>36.888333333333335</v>
          </cell>
          <cell r="L352">
            <v>87.49166666666666</v>
          </cell>
        </row>
        <row r="353">
          <cell r="J353">
            <v>18.466666666666665</v>
          </cell>
          <cell r="K353">
            <v>36.551666666666669</v>
          </cell>
          <cell r="L353">
            <v>86.728333333333339</v>
          </cell>
        </row>
        <row r="354">
          <cell r="J354">
            <v>18.5</v>
          </cell>
          <cell r="K354">
            <v>36.211666666666666</v>
          </cell>
          <cell r="L354">
            <v>85.971666666666664</v>
          </cell>
        </row>
        <row r="355">
          <cell r="J355">
            <v>18.533333333333335</v>
          </cell>
          <cell r="K355">
            <v>35.868333333333332</v>
          </cell>
          <cell r="L355">
            <v>85.221666666666664</v>
          </cell>
        </row>
        <row r="356">
          <cell r="J356">
            <v>18.566666666666666</v>
          </cell>
          <cell r="K356">
            <v>35.520000000000003</v>
          </cell>
          <cell r="L356">
            <v>84.476666666666674</v>
          </cell>
        </row>
        <row r="357">
          <cell r="J357">
            <v>18.600000000000001</v>
          </cell>
          <cell r="K357">
            <v>35.166666666666664</v>
          </cell>
          <cell r="L357">
            <v>83.734999999999999</v>
          </cell>
        </row>
        <row r="358">
          <cell r="J358">
            <v>18.633333333333333</v>
          </cell>
          <cell r="K358">
            <v>34.81</v>
          </cell>
          <cell r="L358">
            <v>82.998333333333335</v>
          </cell>
        </row>
        <row r="359">
          <cell r="J359">
            <v>18.666666666666668</v>
          </cell>
          <cell r="K359">
            <v>34.448333333333331</v>
          </cell>
          <cell r="L359">
            <v>82.265000000000001</v>
          </cell>
        </row>
        <row r="360">
          <cell r="J360">
            <v>18.7</v>
          </cell>
          <cell r="K360">
            <v>34.083333333333336</v>
          </cell>
          <cell r="L360">
            <v>81.534999999999997</v>
          </cell>
        </row>
        <row r="361">
          <cell r="J361">
            <v>18.733333333333334</v>
          </cell>
          <cell r="K361">
            <v>33.715000000000003</v>
          </cell>
          <cell r="L361">
            <v>80.806666666666672</v>
          </cell>
        </row>
        <row r="362">
          <cell r="J362">
            <v>18.766666666666666</v>
          </cell>
          <cell r="K362">
            <v>33.341666666666669</v>
          </cell>
          <cell r="L362">
            <v>80.078333333333333</v>
          </cell>
        </row>
        <row r="363">
          <cell r="J363">
            <v>18.8</v>
          </cell>
          <cell r="K363">
            <v>32.963333333333331</v>
          </cell>
          <cell r="L363">
            <v>79.353333333333339</v>
          </cell>
        </row>
        <row r="364">
          <cell r="J364">
            <v>18.833333333333332</v>
          </cell>
          <cell r="K364">
            <v>32.581666666666663</v>
          </cell>
          <cell r="L364">
            <v>78.626666666666665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68"/>
  <sheetViews>
    <sheetView tabSelected="1" topLeftCell="L127" workbookViewId="0">
      <selection activeCell="AL184" sqref="AL184"/>
    </sheetView>
  </sheetViews>
  <sheetFormatPr defaultRowHeight="15" x14ac:dyDescent="0.25"/>
  <cols>
    <col min="1" max="1" width="15.140625" customWidth="1"/>
    <col min="2" max="2" width="14.28515625" customWidth="1"/>
    <col min="3" max="3" width="8.140625" customWidth="1"/>
    <col min="4" max="4" width="12.5703125" customWidth="1"/>
    <col min="5" max="5" width="7.7109375" customWidth="1"/>
    <col min="6" max="6" width="5.7109375" customWidth="1"/>
    <col min="7" max="7" width="4.85546875" customWidth="1"/>
    <col min="8" max="8" width="6" customWidth="1"/>
    <col min="9" max="9" width="8" customWidth="1"/>
    <col min="11" max="11" width="7.140625" customWidth="1"/>
    <col min="12" max="12" width="6.5703125" customWidth="1"/>
    <col min="13" max="13" width="7.140625" customWidth="1"/>
    <col min="14" max="14" width="8.7109375" customWidth="1"/>
    <col min="15" max="15" width="8.140625" customWidth="1"/>
    <col min="16" max="16" width="7.7109375" customWidth="1"/>
    <col min="17" max="17" width="7.85546875" customWidth="1"/>
    <col min="18" max="18" width="8.7109375" customWidth="1"/>
    <col min="19" max="19" width="4.42578125" customWidth="1"/>
    <col min="20" max="20" width="4.28515625" customWidth="1"/>
    <col min="21" max="21" width="4.7109375" customWidth="1"/>
    <col min="22" max="22" width="7.7109375" customWidth="1"/>
    <col min="23" max="23" width="8" customWidth="1"/>
    <col min="24" max="24" width="7.28515625" customWidth="1"/>
    <col min="25" max="25" width="6" customWidth="1"/>
    <col min="26" max="26" width="7.5703125" customWidth="1"/>
    <col min="27" max="27" width="3" customWidth="1"/>
    <col min="28" max="28" width="3.140625" customWidth="1"/>
    <col min="29" max="29" width="2.7109375" customWidth="1"/>
    <col min="30" max="30" width="3.140625" customWidth="1"/>
    <col min="31" max="31" width="8.7109375" customWidth="1"/>
    <col min="32" max="32" width="2.7109375" customWidth="1"/>
    <col min="33" max="34" width="3" customWidth="1"/>
    <col min="35" max="35" width="3.5703125" customWidth="1"/>
    <col min="36" max="36" width="9.140625" customWidth="1"/>
    <col min="37" max="39" width="3" customWidth="1"/>
  </cols>
  <sheetData>
    <row r="1" spans="1:41" x14ac:dyDescent="0.25">
      <c r="A1" s="2" t="s">
        <v>0</v>
      </c>
      <c r="B1" s="2" t="s">
        <v>1</v>
      </c>
      <c r="C1" s="2" t="s">
        <v>2</v>
      </c>
      <c r="D1" s="2" t="s">
        <v>7</v>
      </c>
      <c r="E1" s="2" t="s">
        <v>5</v>
      </c>
      <c r="F1" s="2" t="s">
        <v>6</v>
      </c>
      <c r="G1" s="2" t="s">
        <v>202</v>
      </c>
      <c r="H1" s="2" t="s">
        <v>204</v>
      </c>
      <c r="I1" s="2" t="s">
        <v>207</v>
      </c>
      <c r="J1" s="2" t="s">
        <v>7</v>
      </c>
      <c r="K1" s="23" t="s">
        <v>0</v>
      </c>
      <c r="L1" s="23"/>
      <c r="M1" s="23" t="s">
        <v>1</v>
      </c>
      <c r="N1" s="23"/>
      <c r="O1" s="10" t="s">
        <v>211</v>
      </c>
      <c r="P1" s="10" t="s">
        <v>211</v>
      </c>
      <c r="Q1" s="10" t="s">
        <v>212</v>
      </c>
      <c r="R1" s="10" t="s">
        <v>212</v>
      </c>
      <c r="S1" s="10" t="s">
        <v>212</v>
      </c>
      <c r="T1" s="10" t="s">
        <v>222</v>
      </c>
      <c r="U1" s="11">
        <v>0.7194328703703704</v>
      </c>
      <c r="V1" s="11">
        <v>0.78402777777777777</v>
      </c>
      <c r="W1">
        <f>(U1*24)</f>
        <v>17.266388888888891</v>
      </c>
      <c r="X1">
        <f>(V1*24)</f>
        <v>18.816666666666666</v>
      </c>
      <c r="Y1">
        <f>(X1-W1)</f>
        <v>1.5502777777777759</v>
      </c>
      <c r="Z1">
        <f>(5/60)</f>
        <v>8.3333333333333329E-2</v>
      </c>
      <c r="AA1">
        <f>(Y1/Z1)</f>
        <v>18.60333333333331</v>
      </c>
      <c r="AN1" t="s">
        <v>232</v>
      </c>
      <c r="AO1" t="s">
        <v>232</v>
      </c>
    </row>
    <row r="2" spans="1:41" x14ac:dyDescent="0.25">
      <c r="A2" s="2"/>
      <c r="B2" s="2"/>
      <c r="C2" s="2"/>
      <c r="D2" s="2"/>
      <c r="E2" s="2" t="s">
        <v>206</v>
      </c>
      <c r="F2" s="2"/>
      <c r="G2" s="2" t="s">
        <v>203</v>
      </c>
      <c r="H2" s="2" t="s">
        <v>205</v>
      </c>
      <c r="I2" s="2" t="s">
        <v>0</v>
      </c>
      <c r="J2" s="2" t="s">
        <v>208</v>
      </c>
      <c r="K2" s="2" t="s">
        <v>209</v>
      </c>
      <c r="L2" s="2" t="s">
        <v>210</v>
      </c>
      <c r="M2" s="2" t="s">
        <v>209</v>
      </c>
      <c r="N2" s="2" t="s">
        <v>210</v>
      </c>
      <c r="O2" s="2" t="s">
        <v>209</v>
      </c>
      <c r="P2" s="2" t="s">
        <v>210</v>
      </c>
      <c r="Q2" s="2" t="s">
        <v>213</v>
      </c>
      <c r="R2" s="2" t="s">
        <v>214</v>
      </c>
      <c r="S2" s="2" t="s">
        <v>221</v>
      </c>
      <c r="T2" s="2"/>
      <c r="U2">
        <f>(W1)</f>
        <v>17.266388888888891</v>
      </c>
      <c r="V2">
        <f>(U2+$Z$1)</f>
        <v>17.349722222222223</v>
      </c>
      <c r="W2">
        <f t="shared" ref="W2:AJ2" si="0">(V2+$Z$1)</f>
        <v>17.433055555555555</v>
      </c>
      <c r="X2">
        <f t="shared" si="0"/>
        <v>17.516388888888887</v>
      </c>
      <c r="Y2">
        <f t="shared" si="0"/>
        <v>17.599722222222219</v>
      </c>
      <c r="Z2">
        <f t="shared" si="0"/>
        <v>17.683055555555551</v>
      </c>
      <c r="AA2">
        <f t="shared" si="0"/>
        <v>17.766388888888883</v>
      </c>
      <c r="AB2">
        <f t="shared" si="0"/>
        <v>17.849722222222216</v>
      </c>
      <c r="AC2">
        <f t="shared" si="0"/>
        <v>17.933055555555548</v>
      </c>
      <c r="AD2">
        <f t="shared" si="0"/>
        <v>18.01638888888888</v>
      </c>
      <c r="AE2">
        <f t="shared" si="0"/>
        <v>18.099722222222212</v>
      </c>
      <c r="AF2">
        <f>(AE2+$Z$1)</f>
        <v>18.183055555555544</v>
      </c>
      <c r="AG2">
        <f t="shared" si="0"/>
        <v>18.266388888888876</v>
      </c>
      <c r="AH2">
        <f t="shared" si="0"/>
        <v>18.349722222222209</v>
      </c>
      <c r="AI2">
        <f t="shared" si="0"/>
        <v>18.433055555555541</v>
      </c>
      <c r="AJ2">
        <f t="shared" si="0"/>
        <v>18.516388888888873</v>
      </c>
      <c r="AK2">
        <f>(AJ2+$Z$1)</f>
        <v>18.599722222222205</v>
      </c>
      <c r="AL2">
        <f>(AK2+$Z$1)</f>
        <v>18.683055555555537</v>
      </c>
      <c r="AM2">
        <f t="shared" ref="AM2" si="1">(AL2+$Z$1)</f>
        <v>18.766388888888869</v>
      </c>
      <c r="AN2" t="s">
        <v>233</v>
      </c>
      <c r="AO2" t="s">
        <v>233</v>
      </c>
    </row>
    <row r="3" spans="1:41" x14ac:dyDescent="0.25">
      <c r="A3" t="s">
        <v>114</v>
      </c>
      <c r="B3" t="s">
        <v>83</v>
      </c>
      <c r="C3" s="1">
        <v>8.2638888888888887E-2</v>
      </c>
      <c r="D3" t="s">
        <v>115</v>
      </c>
      <c r="E3" s="8">
        <v>0.52083333333333337</v>
      </c>
      <c r="F3" t="s">
        <v>116</v>
      </c>
      <c r="G3" s="3">
        <v>4</v>
      </c>
      <c r="H3" s="5">
        <f>(E3*24+AN3/60)</f>
        <v>12.5</v>
      </c>
      <c r="I3" s="4">
        <f t="shared" ref="I3:I34" si="2">(H3+G3)</f>
        <v>16.5</v>
      </c>
      <c r="J3" s="9">
        <f t="shared" ref="J3:J34" si="3">(C3*24)</f>
        <v>1.9833333333333334</v>
      </c>
      <c r="K3">
        <v>39.29</v>
      </c>
      <c r="L3">
        <v>76.61</v>
      </c>
      <c r="M3">
        <v>33.749000000000002</v>
      </c>
      <c r="N3">
        <v>84.388000000000005</v>
      </c>
      <c r="O3">
        <f>(M3-K3)</f>
        <v>-5.5409999999999968</v>
      </c>
      <c r="P3">
        <f>(N3-L3)</f>
        <v>7.7780000000000058</v>
      </c>
      <c r="Q3">
        <f>(O3/J3)</f>
        <v>-2.7937815126050403</v>
      </c>
      <c r="R3">
        <f>(P3/J3)</f>
        <v>3.9216806722689102</v>
      </c>
      <c r="S3" s="13">
        <f>(SQRT( (Q3*6.242*3952/360)^2+   (R3*6.242*3952*COS((3.141/180)*0.5*(K3+M3))/360)^2))</f>
        <v>288.6127748720981</v>
      </c>
      <c r="U3" s="13">
        <f>SQRT((($L3+$R3*(U$2-$I3))-(10.666*U$2^2-414.05*U$2+4095.1))^2+(($K3+$Q3*(U$2-$I3))-(-3.4312*U$2^2+115.95*U$2-934.38))^2)</f>
        <v>46.78806462793591</v>
      </c>
      <c r="V3" s="13">
        <f t="shared" ref="V3:AM18" si="4">SQRT((($L3+$R3*(V$2-$I3))-(10.666*V$2^2-414.05*V$2+4095.1))^2+(($K3+$Q3*(V$2-$I3))-(-3.4312*V$2^2+115.95*V$2-934.38))^2)</f>
        <v>42.783192650574321</v>
      </c>
      <c r="W3" s="13">
        <f t="shared" si="4"/>
        <v>38.926488149130158</v>
      </c>
      <c r="X3" s="13">
        <f t="shared" si="4"/>
        <v>35.217430329338029</v>
      </c>
      <c r="Y3" s="13">
        <f t="shared" si="4"/>
        <v>31.655478471056401</v>
      </c>
      <c r="Z3" s="13">
        <f t="shared" si="4"/>
        <v>28.240087059552053</v>
      </c>
      <c r="AA3" s="13">
        <f t="shared" si="4"/>
        <v>24.970734442788252</v>
      </c>
      <c r="AB3" s="13">
        <f t="shared" si="4"/>
        <v>21.846976419655675</v>
      </c>
      <c r="AC3" s="13">
        <f t="shared" si="4"/>
        <v>18.868547676958709</v>
      </c>
      <c r="AD3" s="13">
        <f t="shared" si="4"/>
        <v>16.035560111100857</v>
      </c>
      <c r="AE3" s="13">
        <f t="shared" si="4"/>
        <v>13.348911449516423</v>
      </c>
      <c r="AF3" s="13">
        <f t="shared" si="4"/>
        <v>10.811193424019244</v>
      </c>
      <c r="AG3" s="13">
        <f t="shared" si="4"/>
        <v>8.4289352618047442</v>
      </c>
      <c r="AH3" s="13">
        <f t="shared" si="4"/>
        <v>6.2190220812408921</v>
      </c>
      <c r="AI3" s="13">
        <f t="shared" si="4"/>
        <v>4.2311603509224609</v>
      </c>
      <c r="AJ3" s="13">
        <f t="shared" si="4"/>
        <v>2.6466299727275646</v>
      </c>
      <c r="AK3" s="14">
        <f t="shared" si="4"/>
        <v>2.0989481635526386</v>
      </c>
      <c r="AL3" s="13">
        <f t="shared" si="4"/>
        <v>2.9452275643915242</v>
      </c>
      <c r="AM3" s="13">
        <f t="shared" si="4"/>
        <v>4.3040842572737432</v>
      </c>
      <c r="AN3">
        <v>0</v>
      </c>
      <c r="AO3">
        <v>10</v>
      </c>
    </row>
    <row r="4" spans="1:41" x14ac:dyDescent="0.25">
      <c r="A4" t="s">
        <v>114</v>
      </c>
      <c r="B4" t="s">
        <v>83</v>
      </c>
      <c r="C4" s="1">
        <v>7.5694444444444439E-2</v>
      </c>
      <c r="D4" t="s">
        <v>119</v>
      </c>
      <c r="E4" s="8">
        <v>0.52083333333333337</v>
      </c>
      <c r="F4" t="s">
        <v>120</v>
      </c>
      <c r="G4" s="3">
        <v>4</v>
      </c>
      <c r="H4" s="5">
        <f t="shared" ref="H4:H67" si="5">(E4*24+AN4/60)</f>
        <v>12.5</v>
      </c>
      <c r="I4" s="4">
        <f t="shared" si="2"/>
        <v>16.5</v>
      </c>
      <c r="J4" s="9">
        <f t="shared" si="3"/>
        <v>1.8166666666666664</v>
      </c>
      <c r="K4">
        <v>39.29</v>
      </c>
      <c r="L4">
        <v>76.61</v>
      </c>
      <c r="M4">
        <v>33.749000000000002</v>
      </c>
      <c r="N4">
        <v>84.388000000000005</v>
      </c>
      <c r="O4">
        <f>(M4-K4)</f>
        <v>-5.5409999999999968</v>
      </c>
      <c r="P4">
        <f t="shared" ref="P4:P66" si="6">(N4-L4)</f>
        <v>7.7780000000000058</v>
      </c>
      <c r="Q4">
        <f t="shared" ref="Q4:Q67" si="7">(O4/J4)</f>
        <v>-3.0500917431192649</v>
      </c>
      <c r="R4">
        <f t="shared" ref="R4:R67" si="8">(P4/J4)</f>
        <v>4.281467889908261</v>
      </c>
      <c r="S4" s="13">
        <f t="shared" ref="S4:S5" si="9">(SQRT( (Q4*6.242*3952/360)^2+   (R4*6.242*3952*COS((3.141/180)*0.5*(K4+M4))/360)^2))</f>
        <v>315.09101109889616</v>
      </c>
      <c r="U4" s="13">
        <f>SQRT((($L4+$R4*(U$2-$I4))-(10.666*U$2^2-414.05*U$2+4095.1))^2+(($K4+$Q4*(U$2-$I4))-(-3.4312*U$2^2+115.95*U$2-934.38))^2)</f>
        <v>46.548360745382936</v>
      </c>
      <c r="V4" s="13">
        <f t="shared" si="4"/>
        <v>42.521673388712244</v>
      </c>
      <c r="W4" s="13">
        <f t="shared" si="4"/>
        <v>38.644460934865137</v>
      </c>
      <c r="X4" s="13">
        <f t="shared" si="4"/>
        <v>34.916425642940347</v>
      </c>
      <c r="Y4" s="13">
        <f t="shared" si="4"/>
        <v>31.337313113202743</v>
      </c>
      <c r="Z4" s="13">
        <f t="shared" si="4"/>
        <v>27.906954825796547</v>
      </c>
      <c r="AA4" s="13">
        <f t="shared" si="4"/>
        <v>24.625340739381464</v>
      </c>
      <c r="AB4" s="13">
        <f t="shared" si="4"/>
        <v>21.492746456958479</v>
      </c>
      <c r="AC4" s="13">
        <f t="shared" si="4"/>
        <v>18.509964246433594</v>
      </c>
      <c r="AD4" s="13">
        <f t="shared" si="4"/>
        <v>15.678743559545984</v>
      </c>
      <c r="AE4" s="13">
        <f t="shared" si="4"/>
        <v>13.00268555394095</v>
      </c>
      <c r="AF4" s="13">
        <f t="shared" si="4"/>
        <v>10.489212614428036</v>
      </c>
      <c r="AG4" s="13">
        <f t="shared" si="4"/>
        <v>8.1543764022075873</v>
      </c>
      <c r="AH4" s="13">
        <f t="shared" si="4"/>
        <v>6.0361870711776202</v>
      </c>
      <c r="AI4" s="13">
        <f t="shared" si="4"/>
        <v>4.2366119650148484</v>
      </c>
      <c r="AJ4" s="13">
        <f t="shared" si="4"/>
        <v>3.0461995138173084</v>
      </c>
      <c r="AK4" s="13">
        <f t="shared" si="4"/>
        <v>2.9694612773495139</v>
      </c>
      <c r="AL4" s="13">
        <f t="shared" si="4"/>
        <v>3.8858819780420562</v>
      </c>
      <c r="AM4" s="13">
        <f t="shared" si="4"/>
        <v>5.1776302868275339</v>
      </c>
      <c r="AN4">
        <v>0</v>
      </c>
      <c r="AO4">
        <v>20</v>
      </c>
    </row>
    <row r="5" spans="1:41" x14ac:dyDescent="0.25">
      <c r="A5" t="s">
        <v>155</v>
      </c>
      <c r="B5" t="s">
        <v>83</v>
      </c>
      <c r="C5" s="1">
        <v>0.11805555555555557</v>
      </c>
      <c r="D5" t="s">
        <v>156</v>
      </c>
      <c r="E5" s="7">
        <v>0.45833333333333331</v>
      </c>
      <c r="F5" t="s">
        <v>157</v>
      </c>
      <c r="G5" s="3">
        <v>4</v>
      </c>
      <c r="H5" s="5">
        <f t="shared" si="5"/>
        <v>11</v>
      </c>
      <c r="I5" s="4">
        <f t="shared" si="2"/>
        <v>15</v>
      </c>
      <c r="J5" s="9">
        <f t="shared" si="3"/>
        <v>2.8333333333333335</v>
      </c>
      <c r="K5">
        <v>42.36</v>
      </c>
      <c r="L5">
        <v>71.058999999999997</v>
      </c>
      <c r="M5">
        <v>33.749000000000002</v>
      </c>
      <c r="N5">
        <v>84.388000000000005</v>
      </c>
      <c r="O5">
        <f t="shared" ref="O5:O68" si="10">(M5-K5)</f>
        <v>-8.6109999999999971</v>
      </c>
      <c r="P5">
        <f t="shared" si="6"/>
        <v>13.329000000000008</v>
      </c>
      <c r="Q5">
        <f t="shared" si="7"/>
        <v>-3.039176470588234</v>
      </c>
      <c r="R5">
        <f t="shared" si="8"/>
        <v>4.7043529411764728</v>
      </c>
      <c r="S5" s="13">
        <f t="shared" si="9"/>
        <v>328.34957318104017</v>
      </c>
      <c r="T5">
        <v>334</v>
      </c>
      <c r="U5" s="13">
        <f t="shared" ref="U5:Y68" si="11">SQRT((($L5+$R5*(U$2-$I5))-(10.666*U$2^2-414.05*U$2+4095.1))^2+(($K5+$Q5*(U$2-$I5))-(-3.4312*U$2^2+115.95*U$2-934.38))^2)</f>
        <v>45.026045168711875</v>
      </c>
      <c r="V5" s="13">
        <f t="shared" si="4"/>
        <v>40.998628164597044</v>
      </c>
      <c r="W5" s="13">
        <f t="shared" si="4"/>
        <v>37.124986227646389</v>
      </c>
      <c r="X5" s="13">
        <f t="shared" si="4"/>
        <v>33.405791203316205</v>
      </c>
      <c r="Y5" s="13">
        <f t="shared" si="4"/>
        <v>29.842093229786027</v>
      </c>
      <c r="Z5" s="13">
        <f t="shared" si="4"/>
        <v>26.435525210421126</v>
      </c>
      <c r="AA5" s="13">
        <f t="shared" si="4"/>
        <v>23.188640343094328</v>
      </c>
      <c r="AB5" s="13">
        <f t="shared" si="4"/>
        <v>20.105490032731201</v>
      </c>
      <c r="AC5" s="13">
        <f t="shared" si="4"/>
        <v>17.192655798890168</v>
      </c>
      <c r="AD5" s="13">
        <f t="shared" si="4"/>
        <v>14.461180613205764</v>
      </c>
      <c r="AE5" s="13">
        <f t="shared" si="4"/>
        <v>11.930367653780257</v>
      </c>
      <c r="AF5" s="13">
        <f t="shared" si="4"/>
        <v>9.6355820978945204</v>
      </c>
      <c r="AG5" s="13">
        <f t="shared" si="4"/>
        <v>7.6443834232174348</v>
      </c>
      <c r="AH5" s="13">
        <f t="shared" si="4"/>
        <v>6.085554968687914</v>
      </c>
      <c r="AI5" s="13">
        <f t="shared" si="4"/>
        <v>5.1677581001557344</v>
      </c>
      <c r="AJ5" s="13">
        <f t="shared" si="4"/>
        <v>5.0661884961969132</v>
      </c>
      <c r="AK5" s="13">
        <f t="shared" si="4"/>
        <v>5.6811387156452149</v>
      </c>
      <c r="AL5" s="13">
        <f t="shared" ref="AL5:AM68" si="12">SQRT((($L5+$R5*(AL$2-$I5))-(10.666*AL$2^2-414.05*AL$2+4095.1))^2+(($K5+$Q5*(AL$2-$I5))-(-3.4312*AL$2^2+115.95*AL$2-934.38))^2)</f>
        <v>6.711033161586232</v>
      </c>
      <c r="AM5" s="13">
        <f t="shared" si="12"/>
        <v>7.9122991964215812</v>
      </c>
      <c r="AN5">
        <v>0</v>
      </c>
      <c r="AO5">
        <v>50</v>
      </c>
    </row>
    <row r="6" spans="1:41" x14ac:dyDescent="0.25">
      <c r="A6" t="s">
        <v>94</v>
      </c>
      <c r="B6" t="s">
        <v>83</v>
      </c>
      <c r="C6" s="1">
        <v>5.2083333333333336E-2</v>
      </c>
      <c r="D6" t="s">
        <v>124</v>
      </c>
      <c r="E6" s="8">
        <v>0.55138888888888882</v>
      </c>
      <c r="F6" t="s">
        <v>116</v>
      </c>
      <c r="G6" s="3">
        <v>4</v>
      </c>
      <c r="H6" s="5">
        <f t="shared" si="5"/>
        <v>13.233333333333331</v>
      </c>
      <c r="I6" s="4">
        <f t="shared" si="2"/>
        <v>17.233333333333331</v>
      </c>
      <c r="J6" s="9">
        <f t="shared" si="3"/>
        <v>1.25</v>
      </c>
      <c r="K6">
        <v>35.226999999999997</v>
      </c>
      <c r="L6">
        <v>80.843000000000004</v>
      </c>
      <c r="M6">
        <v>33.749000000000002</v>
      </c>
      <c r="N6">
        <v>84.388000000000005</v>
      </c>
      <c r="O6">
        <f t="shared" si="10"/>
        <v>-1.4779999999999944</v>
      </c>
      <c r="P6">
        <f t="shared" si="6"/>
        <v>3.5450000000000017</v>
      </c>
      <c r="Q6">
        <f t="shared" si="7"/>
        <v>-1.1823999999999955</v>
      </c>
      <c r="R6">
        <f t="shared" si="8"/>
        <v>2.8360000000000012</v>
      </c>
      <c r="S6" s="13">
        <f>(SQRT( (Q6*6.242*3952/360)^2+   (R6*6.242*3952*COS((3.141/180)*0.5*(K6+M6))/360)^2))</f>
        <v>179.5140262261346</v>
      </c>
      <c r="U6" s="13">
        <f t="shared" si="11"/>
        <v>45.851982664543463</v>
      </c>
      <c r="V6" s="13">
        <f t="shared" si="4"/>
        <v>41.943487369821725</v>
      </c>
      <c r="W6" s="13">
        <f t="shared" si="4"/>
        <v>38.180932119943492</v>
      </c>
      <c r="X6" s="13">
        <f t="shared" si="4"/>
        <v>34.563566782374515</v>
      </c>
      <c r="Y6" s="13">
        <f t="shared" si="4"/>
        <v>31.09058769766445</v>
      </c>
      <c r="Z6" s="13">
        <f t="shared" si="4"/>
        <v>27.761144712881887</v>
      </c>
      <c r="AA6" s="13">
        <f t="shared" si="4"/>
        <v>24.574358123590855</v>
      </c>
      <c r="AB6" s="13">
        <f t="shared" si="4"/>
        <v>21.529354287756558</v>
      </c>
      <c r="AC6" s="13">
        <f t="shared" si="4"/>
        <v>18.62533752334452</v>
      </c>
      <c r="AD6" s="13">
        <f t="shared" si="4"/>
        <v>15.861735882874996</v>
      </c>
      <c r="AE6" s="13">
        <f t="shared" si="4"/>
        <v>13.238507386414826</v>
      </c>
      <c r="AF6" s="13">
        <f t="shared" si="4"/>
        <v>10.756826318787388</v>
      </c>
      <c r="AG6" s="13">
        <f t="shared" si="4"/>
        <v>8.4207804268665125</v>
      </c>
      <c r="AH6" s="13">
        <f t="shared" si="4"/>
        <v>6.2422143852432406</v>
      </c>
      <c r="AI6" s="13">
        <f t="shared" si="4"/>
        <v>4.2577192045475583</v>
      </c>
      <c r="AJ6" s="13">
        <f t="shared" si="4"/>
        <v>2.6067998278955709</v>
      </c>
      <c r="AK6" s="14">
        <f t="shared" si="4"/>
        <v>1.8733126392459605</v>
      </c>
      <c r="AL6" s="13">
        <f t="shared" si="12"/>
        <v>2.6377105381648915</v>
      </c>
      <c r="AM6" s="13">
        <f t="shared" si="12"/>
        <v>3.9966250395522191</v>
      </c>
      <c r="AN6">
        <v>0</v>
      </c>
      <c r="AO6">
        <v>50</v>
      </c>
    </row>
    <row r="7" spans="1:41" x14ac:dyDescent="0.25">
      <c r="A7" t="s">
        <v>94</v>
      </c>
      <c r="B7" t="s">
        <v>83</v>
      </c>
      <c r="C7" s="1">
        <v>5.2083333333333336E-2</v>
      </c>
      <c r="D7" t="s">
        <v>124</v>
      </c>
      <c r="E7" s="8">
        <v>0.55138888888888882</v>
      </c>
      <c r="F7" t="s">
        <v>116</v>
      </c>
      <c r="G7" s="3">
        <v>4</v>
      </c>
      <c r="H7" s="5">
        <f t="shared" si="5"/>
        <v>13.233333333333331</v>
      </c>
      <c r="I7" s="4">
        <f t="shared" si="2"/>
        <v>17.233333333333331</v>
      </c>
      <c r="J7" s="9">
        <f t="shared" si="3"/>
        <v>1.25</v>
      </c>
      <c r="K7">
        <v>35.226999999999997</v>
      </c>
      <c r="L7">
        <v>80.843000000000004</v>
      </c>
      <c r="M7">
        <v>33.749000000000002</v>
      </c>
      <c r="N7">
        <v>84.388000000000005</v>
      </c>
      <c r="O7">
        <f t="shared" si="10"/>
        <v>-1.4779999999999944</v>
      </c>
      <c r="P7">
        <f t="shared" si="6"/>
        <v>3.5450000000000017</v>
      </c>
      <c r="Q7">
        <f t="shared" si="7"/>
        <v>-1.1823999999999955</v>
      </c>
      <c r="R7">
        <f t="shared" si="8"/>
        <v>2.8360000000000012</v>
      </c>
      <c r="S7" s="13">
        <f t="shared" ref="S7:S14" si="13">(SQRT( (Q7*6.242*3952/360)^2+   (R7*6.242*3952*COS((3.141/180)*0.5*(K7+M7))/360)^2))</f>
        <v>179.5140262261346</v>
      </c>
      <c r="U7" s="13">
        <f t="shared" si="11"/>
        <v>45.851982664543463</v>
      </c>
      <c r="V7" s="13">
        <f t="shared" si="4"/>
        <v>41.943487369821725</v>
      </c>
      <c r="W7" s="13">
        <f t="shared" si="4"/>
        <v>38.180932119943492</v>
      </c>
      <c r="X7" s="13">
        <f t="shared" si="4"/>
        <v>34.563566782374515</v>
      </c>
      <c r="Y7" s="13">
        <f t="shared" si="4"/>
        <v>31.09058769766445</v>
      </c>
      <c r="Z7" s="13">
        <f t="shared" si="4"/>
        <v>27.761144712881887</v>
      </c>
      <c r="AA7" s="13">
        <f t="shared" si="4"/>
        <v>24.574358123590855</v>
      </c>
      <c r="AB7" s="13">
        <f t="shared" si="4"/>
        <v>21.529354287756558</v>
      </c>
      <c r="AC7" s="13">
        <f t="shared" si="4"/>
        <v>18.62533752334452</v>
      </c>
      <c r="AD7" s="13">
        <f t="shared" si="4"/>
        <v>15.861735882874996</v>
      </c>
      <c r="AE7" s="13">
        <f t="shared" si="4"/>
        <v>13.238507386414826</v>
      </c>
      <c r="AF7" s="13">
        <f t="shared" si="4"/>
        <v>10.756826318787388</v>
      </c>
      <c r="AG7" s="13">
        <f t="shared" si="4"/>
        <v>8.4207804268665125</v>
      </c>
      <c r="AH7" s="13">
        <f t="shared" si="4"/>
        <v>6.2422143852432406</v>
      </c>
      <c r="AI7" s="13">
        <f t="shared" si="4"/>
        <v>4.2577192045475583</v>
      </c>
      <c r="AJ7" s="13">
        <f t="shared" si="4"/>
        <v>2.6067998278955709</v>
      </c>
      <c r="AK7" s="14">
        <f t="shared" si="4"/>
        <v>1.8733126392459605</v>
      </c>
      <c r="AL7" s="13">
        <f t="shared" si="12"/>
        <v>2.6377105381648915</v>
      </c>
      <c r="AM7" s="13">
        <f t="shared" si="12"/>
        <v>3.9966250395522191</v>
      </c>
      <c r="AN7">
        <v>0</v>
      </c>
      <c r="AO7">
        <v>50</v>
      </c>
    </row>
    <row r="8" spans="1:41" x14ac:dyDescent="0.25">
      <c r="A8" s="25" t="s">
        <v>4</v>
      </c>
      <c r="B8" s="25" t="s">
        <v>83</v>
      </c>
      <c r="C8" s="26">
        <v>9.0972222222222218E-2</v>
      </c>
      <c r="D8" s="25" t="s">
        <v>84</v>
      </c>
      <c r="E8" s="27">
        <v>0.51041666666666663</v>
      </c>
      <c r="F8" t="s">
        <v>85</v>
      </c>
      <c r="G8" s="3">
        <v>5</v>
      </c>
      <c r="H8" s="5">
        <f t="shared" si="5"/>
        <v>12.25</v>
      </c>
      <c r="I8" s="4">
        <f t="shared" si="2"/>
        <v>17.25</v>
      </c>
      <c r="J8" s="9">
        <f t="shared" si="3"/>
        <v>2.1833333333333331</v>
      </c>
      <c r="K8">
        <v>41.878</v>
      </c>
      <c r="L8">
        <v>87.63</v>
      </c>
      <c r="M8">
        <v>33.749000000000002</v>
      </c>
      <c r="N8">
        <v>84.388000000000005</v>
      </c>
      <c r="O8">
        <f t="shared" si="10"/>
        <v>-8.1289999999999978</v>
      </c>
      <c r="P8">
        <f t="shared" si="6"/>
        <v>-3.2419999999999902</v>
      </c>
      <c r="Q8">
        <f t="shared" si="7"/>
        <v>-3.7232061068702285</v>
      </c>
      <c r="R8">
        <f t="shared" si="8"/>
        <v>-1.4848854961832019</v>
      </c>
      <c r="S8" s="13">
        <f t="shared" si="13"/>
        <v>267.49226935604213</v>
      </c>
      <c r="T8">
        <v>278</v>
      </c>
      <c r="U8" s="13">
        <f t="shared" si="11"/>
        <v>38.29147068182003</v>
      </c>
      <c r="V8" s="13">
        <f t="shared" si="4"/>
        <v>34.696824717016753</v>
      </c>
      <c r="W8" s="13">
        <f t="shared" si="4"/>
        <v>31.249297204780017</v>
      </c>
      <c r="X8" s="13">
        <f t="shared" si="4"/>
        <v>27.948104083881802</v>
      </c>
      <c r="Y8" s="13">
        <f t="shared" si="4"/>
        <v>24.79237351825649</v>
      </c>
      <c r="Z8" s="13">
        <f t="shared" si="4"/>
        <v>21.781137761735337</v>
      </c>
      <c r="AA8" s="13">
        <f t="shared" si="4"/>
        <v>18.913327301293776</v>
      </c>
      <c r="AB8" s="13">
        <f t="shared" si="4"/>
        <v>16.187771283749527</v>
      </c>
      <c r="AC8" s="13">
        <f t="shared" si="4"/>
        <v>13.603213595072367</v>
      </c>
      <c r="AD8" s="13">
        <f t="shared" si="4"/>
        <v>11.158368113869734</v>
      </c>
      <c r="AE8" s="13">
        <f t="shared" si="4"/>
        <v>8.8520788071480183</v>
      </c>
      <c r="AF8" s="13">
        <f t="shared" si="4"/>
        <v>6.6837984302289497</v>
      </c>
      <c r="AG8" s="13">
        <f t="shared" si="4"/>
        <v>4.6552597581293522</v>
      </c>
      <c r="AH8" s="13">
        <f t="shared" si="4"/>
        <v>2.7785103722015987</v>
      </c>
      <c r="AI8" s="14">
        <f t="shared" si="4"/>
        <v>1.1534568781966981</v>
      </c>
      <c r="AJ8" s="14">
        <f t="shared" si="4"/>
        <v>1.0765876879181089</v>
      </c>
      <c r="AK8" s="13">
        <f t="shared" si="4"/>
        <v>2.4510652403169733</v>
      </c>
      <c r="AL8" s="13">
        <f t="shared" si="12"/>
        <v>3.850151326347059</v>
      </c>
      <c r="AM8" s="13">
        <f t="shared" si="12"/>
        <v>5.1671398851620465</v>
      </c>
      <c r="AN8">
        <v>0</v>
      </c>
      <c r="AO8">
        <v>-10</v>
      </c>
    </row>
    <row r="9" spans="1:41" x14ac:dyDescent="0.25">
      <c r="A9" t="s">
        <v>4</v>
      </c>
      <c r="B9" t="s">
        <v>83</v>
      </c>
      <c r="C9" s="1">
        <v>8.4027777777777771E-2</v>
      </c>
      <c r="D9" t="s">
        <v>97</v>
      </c>
      <c r="E9" s="7">
        <v>0.45833333333333331</v>
      </c>
      <c r="F9" t="s">
        <v>98</v>
      </c>
      <c r="G9" s="3">
        <v>5</v>
      </c>
      <c r="H9" s="5">
        <f t="shared" si="5"/>
        <v>11</v>
      </c>
      <c r="I9" s="4">
        <f t="shared" si="2"/>
        <v>16</v>
      </c>
      <c r="J9" s="9">
        <f t="shared" si="3"/>
        <v>2.0166666666666666</v>
      </c>
      <c r="K9">
        <v>41.878</v>
      </c>
      <c r="L9">
        <v>87.63</v>
      </c>
      <c r="M9">
        <v>33.749000000000002</v>
      </c>
      <c r="N9">
        <v>84.388000000000005</v>
      </c>
      <c r="O9">
        <f t="shared" si="10"/>
        <v>-8.1289999999999978</v>
      </c>
      <c r="P9">
        <f t="shared" si="6"/>
        <v>-3.2419999999999902</v>
      </c>
      <c r="Q9">
        <f t="shared" si="7"/>
        <v>-4.0309090909090903</v>
      </c>
      <c r="R9">
        <f t="shared" si="8"/>
        <v>-1.6076033057851191</v>
      </c>
      <c r="S9" s="13">
        <f t="shared" si="13"/>
        <v>289.5990684763762</v>
      </c>
      <c r="T9">
        <v>278</v>
      </c>
      <c r="U9" s="13">
        <f t="shared" si="11"/>
        <v>40.970884461375974</v>
      </c>
      <c r="V9" s="13">
        <f t="shared" si="4"/>
        <v>37.465033664630269</v>
      </c>
      <c r="W9" s="13">
        <f t="shared" si="4"/>
        <v>34.112138386826878</v>
      </c>
      <c r="X9" s="13">
        <f t="shared" si="4"/>
        <v>30.912066392566956</v>
      </c>
      <c r="Y9" s="13">
        <f t="shared" si="4"/>
        <v>27.864715972278674</v>
      </c>
      <c r="Z9" s="13">
        <f t="shared" si="4"/>
        <v>24.970041726092877</v>
      </c>
      <c r="AA9" s="13">
        <f t="shared" si="4"/>
        <v>22.228096282021745</v>
      </c>
      <c r="AB9" s="13">
        <f t="shared" si="4"/>
        <v>19.639098446037956</v>
      </c>
      <c r="AC9" s="13">
        <f t="shared" si="4"/>
        <v>17.20354618227319</v>
      </c>
      <c r="AD9" s="13">
        <f t="shared" si="4"/>
        <v>14.922407611575878</v>
      </c>
      <c r="AE9" s="13">
        <f t="shared" si="4"/>
        <v>12.797451781298371</v>
      </c>
      <c r="AF9" s="13">
        <f t="shared" si="4"/>
        <v>10.831837753859038</v>
      </c>
      <c r="AG9" s="13">
        <f t="shared" si="4"/>
        <v>9.0311956843277166</v>
      </c>
      <c r="AH9" s="13">
        <f t="shared" si="4"/>
        <v>7.4056643014431396</v>
      </c>
      <c r="AI9" s="13">
        <f t="shared" si="4"/>
        <v>5.9737629308791567</v>
      </c>
      <c r="AJ9" s="13">
        <f t="shared" si="4"/>
        <v>4.7693565253749259</v>
      </c>
      <c r="AK9" s="13">
        <f t="shared" si="4"/>
        <v>3.8510053137862816</v>
      </c>
      <c r="AL9" s="13">
        <f t="shared" si="12"/>
        <v>3.2992734467425202</v>
      </c>
      <c r="AM9" s="13">
        <f t="shared" si="12"/>
        <v>3.1632056128440866</v>
      </c>
      <c r="AN9">
        <v>0</v>
      </c>
      <c r="AO9">
        <v>40</v>
      </c>
    </row>
    <row r="10" spans="1:41" x14ac:dyDescent="0.25">
      <c r="A10" t="s">
        <v>172</v>
      </c>
      <c r="B10" t="s">
        <v>83</v>
      </c>
      <c r="C10" s="1">
        <v>6.9444444444444434E-2</v>
      </c>
      <c r="D10" t="s">
        <v>173</v>
      </c>
      <c r="E10" s="7">
        <v>0.44097222222222227</v>
      </c>
      <c r="F10" t="s">
        <v>18</v>
      </c>
      <c r="G10" s="3">
        <v>4</v>
      </c>
      <c r="H10" s="5">
        <f t="shared" si="5"/>
        <v>10.583333333333334</v>
      </c>
      <c r="I10" s="4">
        <f t="shared" si="2"/>
        <v>14.583333333333334</v>
      </c>
      <c r="J10" s="9">
        <f t="shared" si="3"/>
        <v>1.6666666666666665</v>
      </c>
      <c r="K10">
        <v>41.5</v>
      </c>
      <c r="L10">
        <v>81.69</v>
      </c>
      <c r="M10">
        <v>33.749000000000002</v>
      </c>
      <c r="N10">
        <v>84.388000000000005</v>
      </c>
      <c r="O10">
        <f t="shared" si="10"/>
        <v>-7.7509999999999977</v>
      </c>
      <c r="P10">
        <f t="shared" si="6"/>
        <v>2.6980000000000075</v>
      </c>
      <c r="Q10">
        <f t="shared" si="7"/>
        <v>-4.650599999999999</v>
      </c>
      <c r="R10">
        <f t="shared" si="8"/>
        <v>1.6188000000000047</v>
      </c>
      <c r="S10" s="13">
        <f t="shared" si="13"/>
        <v>330.56551476951495</v>
      </c>
      <c r="U10" s="13">
        <f t="shared" si="11"/>
        <v>42.740841557264197</v>
      </c>
      <c r="V10" s="13">
        <f t="shared" si="4"/>
        <v>39.227337207601579</v>
      </c>
      <c r="W10" s="13">
        <f t="shared" si="4"/>
        <v>35.899707789946639</v>
      </c>
      <c r="X10" s="13">
        <f t="shared" si="4"/>
        <v>32.763633191391861</v>
      </c>
      <c r="Y10" s="13">
        <f t="shared" si="4"/>
        <v>29.82599907539279</v>
      </c>
      <c r="Z10" s="13">
        <f t="shared" si="4"/>
        <v>27.095097606219209</v>
      </c>
      <c r="AA10" s="13">
        <f t="shared" si="4"/>
        <v>24.58078211492095</v>
      </c>
      <c r="AB10" s="13">
        <f t="shared" si="4"/>
        <v>22.294484348310345</v>
      </c>
      <c r="AC10" s="13">
        <f t="shared" si="4"/>
        <v>20.248934948587131</v>
      </c>
      <c r="AD10" s="13">
        <f t="shared" si="4"/>
        <v>18.457346840610537</v>
      </c>
      <c r="AE10" s="13">
        <f t="shared" si="4"/>
        <v>16.931774490793099</v>
      </c>
      <c r="AF10" s="13">
        <f t="shared" si="4"/>
        <v>15.680458099375082</v>
      </c>
      <c r="AG10" s="13">
        <f t="shared" si="4"/>
        <v>14.704342232934181</v>
      </c>
      <c r="AH10" s="13">
        <f t="shared" si="4"/>
        <v>13.993631376569935</v>
      </c>
      <c r="AI10" s="13">
        <f t="shared" si="4"/>
        <v>13.525833353476839</v>
      </c>
      <c r="AJ10" s="13">
        <f t="shared" si="4"/>
        <v>13.266559836867986</v>
      </c>
      <c r="AK10" s="13">
        <f t="shared" si="4"/>
        <v>13.173151680174302</v>
      </c>
      <c r="AL10" s="13">
        <f t="shared" si="12"/>
        <v>13.199783745934468</v>
      </c>
      <c r="AM10" s="13">
        <f t="shared" si="12"/>
        <v>13.302224679858554</v>
      </c>
      <c r="AN10">
        <v>0</v>
      </c>
      <c r="AO10">
        <v>150</v>
      </c>
    </row>
    <row r="11" spans="1:41" x14ac:dyDescent="0.25">
      <c r="A11" t="s">
        <v>169</v>
      </c>
      <c r="B11" t="s">
        <v>83</v>
      </c>
      <c r="C11" s="1">
        <v>6.7361111111111108E-2</v>
      </c>
      <c r="D11" t="s">
        <v>170</v>
      </c>
      <c r="E11" s="8">
        <v>0.52083333333333337</v>
      </c>
      <c r="F11" t="s">
        <v>132</v>
      </c>
      <c r="G11" s="3">
        <v>4</v>
      </c>
      <c r="H11" s="5">
        <f t="shared" si="5"/>
        <v>12.5</v>
      </c>
      <c r="I11" s="4">
        <f t="shared" si="2"/>
        <v>16.5</v>
      </c>
      <c r="J11" s="9">
        <f t="shared" si="3"/>
        <v>1.6166666666666667</v>
      </c>
      <c r="K11">
        <v>39.96</v>
      </c>
      <c r="L11">
        <v>83</v>
      </c>
      <c r="M11">
        <v>33.749000000000002</v>
      </c>
      <c r="N11">
        <v>84.388000000000005</v>
      </c>
      <c r="O11">
        <f t="shared" si="10"/>
        <v>-6.2109999999999985</v>
      </c>
      <c r="P11">
        <f t="shared" si="6"/>
        <v>1.3880000000000052</v>
      </c>
      <c r="Q11">
        <f t="shared" si="7"/>
        <v>-3.8418556701030919</v>
      </c>
      <c r="R11">
        <f t="shared" si="8"/>
        <v>0.85855670103093107</v>
      </c>
      <c r="S11" s="13">
        <f t="shared" si="13"/>
        <v>267.43304043526064</v>
      </c>
      <c r="U11" s="13">
        <f t="shared" si="11"/>
        <v>42.827657675890848</v>
      </c>
      <c r="V11" s="13">
        <f t="shared" si="4"/>
        <v>39.104819729382463</v>
      </c>
      <c r="W11" s="13">
        <f t="shared" si="4"/>
        <v>35.534170752454671</v>
      </c>
      <c r="X11" s="13">
        <f t="shared" si="4"/>
        <v>32.115665277812688</v>
      </c>
      <c r="Y11" s="13">
        <f t="shared" si="4"/>
        <v>28.849346923614039</v>
      </c>
      <c r="Z11" s="13">
        <f t="shared" si="4"/>
        <v>25.73540498112283</v>
      </c>
      <c r="AA11" s="13">
        <f t="shared" si="4"/>
        <v>22.774266214986273</v>
      </c>
      <c r="AB11" s="13">
        <f t="shared" si="4"/>
        <v>19.966747401709942</v>
      </c>
      <c r="AC11" s="13">
        <f t="shared" si="4"/>
        <v>17.314316468556505</v>
      </c>
      <c r="AD11" s="13">
        <f t="shared" si="4"/>
        <v>14.819556077937538</v>
      </c>
      <c r="AE11" s="13">
        <f t="shared" si="4"/>
        <v>12.48702300096592</v>
      </c>
      <c r="AF11" s="13">
        <f t="shared" si="4"/>
        <v>10.324922954073951</v>
      </c>
      <c r="AG11" s="13">
        <f t="shared" si="4"/>
        <v>8.3485559937000176</v>
      </c>
      <c r="AH11" s="13">
        <f t="shared" si="4"/>
        <v>6.5877441607892937</v>
      </c>
      <c r="AI11" s="13">
        <f t="shared" si="4"/>
        <v>5.1028285421245458</v>
      </c>
      <c r="AJ11" s="13">
        <f t="shared" si="4"/>
        <v>4.0124817207859271</v>
      </c>
      <c r="AK11" s="13">
        <f t="shared" si="4"/>
        <v>3.493892654764799</v>
      </c>
      <c r="AL11" s="13">
        <f t="shared" si="12"/>
        <v>3.6237338011727149</v>
      </c>
      <c r="AM11" s="13">
        <f t="shared" si="12"/>
        <v>4.2176471582416166</v>
      </c>
      <c r="AN11">
        <v>0</v>
      </c>
      <c r="AO11">
        <v>40</v>
      </c>
    </row>
    <row r="12" spans="1:41" x14ac:dyDescent="0.25">
      <c r="A12" s="12" t="s">
        <v>58</v>
      </c>
      <c r="B12" s="12" t="s">
        <v>83</v>
      </c>
      <c r="C12" s="16">
        <v>6.7361111111111108E-2</v>
      </c>
      <c r="D12" s="12" t="s">
        <v>184</v>
      </c>
      <c r="E12" s="17">
        <v>0.52777777777777779</v>
      </c>
      <c r="F12" s="12" t="s">
        <v>70</v>
      </c>
      <c r="G12" s="18">
        <v>5</v>
      </c>
      <c r="H12" s="5">
        <f t="shared" si="5"/>
        <v>12.666666666666668</v>
      </c>
      <c r="I12" s="19">
        <f t="shared" si="2"/>
        <v>17.666666666666668</v>
      </c>
      <c r="J12" s="20">
        <f t="shared" si="3"/>
        <v>1.6166666666666667</v>
      </c>
      <c r="K12" s="12">
        <v>39.770000000000003</v>
      </c>
      <c r="L12" s="12">
        <v>86.16</v>
      </c>
      <c r="M12" s="12">
        <v>33.749000000000002</v>
      </c>
      <c r="N12" s="12">
        <v>84.388000000000005</v>
      </c>
      <c r="O12" s="12">
        <f t="shared" si="10"/>
        <v>-6.0210000000000008</v>
      </c>
      <c r="P12" s="12">
        <f t="shared" si="6"/>
        <v>-1.7719999999999914</v>
      </c>
      <c r="Q12" s="12">
        <f t="shared" si="7"/>
        <v>-3.7243298969072169</v>
      </c>
      <c r="R12" s="12">
        <f t="shared" si="8"/>
        <v>-1.0960824742267987</v>
      </c>
      <c r="S12" s="14">
        <f t="shared" si="13"/>
        <v>262.20244263899201</v>
      </c>
      <c r="T12" s="12"/>
      <c r="U12" s="14">
        <f t="shared" si="11"/>
        <v>39.340580130073789</v>
      </c>
      <c r="V12" s="14">
        <f t="shared" si="4"/>
        <v>35.718606418426788</v>
      </c>
      <c r="W12" s="14">
        <f t="shared" si="4"/>
        <v>32.243896530264365</v>
      </c>
      <c r="X12" s="14">
        <f t="shared" si="4"/>
        <v>28.915661510126288</v>
      </c>
      <c r="Y12" s="14">
        <f t="shared" si="4"/>
        <v>25.733017148549514</v>
      </c>
      <c r="Z12" s="14">
        <f t="shared" si="4"/>
        <v>22.694971013385956</v>
      </c>
      <c r="AA12" s="14">
        <f t="shared" si="4"/>
        <v>19.800408170063911</v>
      </c>
      <c r="AB12" s="14">
        <f t="shared" si="4"/>
        <v>17.048076190882323</v>
      </c>
      <c r="AC12" s="14">
        <f t="shared" si="4"/>
        <v>14.436571191050415</v>
      </c>
      <c r="AD12" s="14">
        <f t="shared" si="4"/>
        <v>11.964329599126057</v>
      </c>
      <c r="AE12" s="14">
        <f t="shared" si="4"/>
        <v>9.6296388890878646</v>
      </c>
      <c r="AF12" s="14">
        <f t="shared" si="4"/>
        <v>7.4307086000531175</v>
      </c>
      <c r="AG12" s="14">
        <f t="shared" si="4"/>
        <v>5.3659566487629231</v>
      </c>
      <c r="AH12" s="14">
        <f t="shared" si="4"/>
        <v>3.4352985469627608</v>
      </c>
      <c r="AI12" s="14">
        <f t="shared" si="4"/>
        <v>1.6496160293671116</v>
      </c>
      <c r="AJ12" s="14">
        <f t="shared" si="4"/>
        <v>0.42556475150588835</v>
      </c>
      <c r="AK12" s="14">
        <f t="shared" ref="AK12:AM75" si="14">SQRT((($L12+$R12*(AK$2-$I12))-(10.666*AK$2^2-414.05*AK$2+4095.1))^2+(($K12+$Q12*(AK$2-$I12))-(-3.4312*AK$2^2+115.95*AK$2-934.38))^2)</f>
        <v>1.7187012334193448</v>
      </c>
      <c r="AL12" s="14">
        <f t="shared" si="12"/>
        <v>3.155638879459882</v>
      </c>
      <c r="AM12" s="14">
        <f t="shared" si="12"/>
        <v>4.5007898031888267</v>
      </c>
      <c r="AN12">
        <v>0</v>
      </c>
    </row>
    <row r="13" spans="1:41" x14ac:dyDescent="0.25">
      <c r="A13" t="s">
        <v>125</v>
      </c>
      <c r="B13" t="s">
        <v>83</v>
      </c>
      <c r="C13" s="1">
        <v>0.10486111111111111</v>
      </c>
      <c r="D13" t="s">
        <v>126</v>
      </c>
      <c r="E13" s="7">
        <v>0.47916666666666669</v>
      </c>
      <c r="F13" t="s">
        <v>98</v>
      </c>
      <c r="G13" s="3">
        <v>4</v>
      </c>
      <c r="H13" s="5">
        <f t="shared" si="5"/>
        <v>11.5</v>
      </c>
      <c r="I13" s="4">
        <f t="shared" si="2"/>
        <v>15.5</v>
      </c>
      <c r="J13" s="9">
        <f t="shared" si="3"/>
        <v>2.5166666666666666</v>
      </c>
      <c r="K13">
        <v>40.71</v>
      </c>
      <c r="L13">
        <v>74</v>
      </c>
      <c r="M13">
        <v>33.749000000000002</v>
      </c>
      <c r="N13">
        <v>84.388000000000005</v>
      </c>
      <c r="O13">
        <f t="shared" si="10"/>
        <v>-6.9609999999999985</v>
      </c>
      <c r="P13">
        <f t="shared" si="6"/>
        <v>10.388000000000005</v>
      </c>
      <c r="Q13">
        <f t="shared" si="7"/>
        <v>-2.7659602649006616</v>
      </c>
      <c r="R13">
        <f t="shared" si="8"/>
        <v>4.1276821192052999</v>
      </c>
      <c r="S13" s="13">
        <f t="shared" si="13"/>
        <v>294.36215087990797</v>
      </c>
      <c r="U13" s="13">
        <f t="shared" si="11"/>
        <v>45.376407643293959</v>
      </c>
      <c r="V13" s="13">
        <f t="shared" si="4"/>
        <v>41.382080975355152</v>
      </c>
      <c r="W13" s="13">
        <f t="shared" si="4"/>
        <v>37.538958584726608</v>
      </c>
      <c r="X13" s="13">
        <f t="shared" si="4"/>
        <v>33.847139038185887</v>
      </c>
      <c r="Y13" s="13">
        <f t="shared" si="4"/>
        <v>30.306900937132713</v>
      </c>
      <c r="Z13" s="13">
        <f t="shared" si="4"/>
        <v>26.918810690254478</v>
      </c>
      <c r="AA13" s="13">
        <f t="shared" si="4"/>
        <v>23.683901266083591</v>
      </c>
      <c r="AB13" s="13">
        <f t="shared" si="4"/>
        <v>20.603979143273008</v>
      </c>
      <c r="AC13" s="13">
        <f t="shared" si="4"/>
        <v>17.682174064531598</v>
      </c>
      <c r="AD13" s="13">
        <f t="shared" si="4"/>
        <v>14.923974812955642</v>
      </c>
      <c r="AE13" s="13">
        <f t="shared" si="4"/>
        <v>12.339301562044351</v>
      </c>
      <c r="AF13" s="13">
        <f t="shared" si="4"/>
        <v>9.9469475720531086</v>
      </c>
      <c r="AG13" s="13">
        <f t="shared" si="4"/>
        <v>7.7847928737506944</v>
      </c>
      <c r="AH13" s="13">
        <f t="shared" si="4"/>
        <v>5.9342336804726319</v>
      </c>
      <c r="AI13" s="13">
        <f t="shared" si="4"/>
        <v>4.5712706148915334</v>
      </c>
      <c r="AJ13" s="13">
        <f t="shared" si="4"/>
        <v>3.9888363382583565</v>
      </c>
      <c r="AK13" s="13">
        <f t="shared" si="14"/>
        <v>4.3205307117403349</v>
      </c>
      <c r="AL13" s="13">
        <f t="shared" si="12"/>
        <v>5.2649101019883577</v>
      </c>
      <c r="AM13" s="13">
        <f t="shared" si="12"/>
        <v>6.4627581677500396</v>
      </c>
      <c r="AN13">
        <v>0</v>
      </c>
      <c r="AO13">
        <v>60</v>
      </c>
    </row>
    <row r="14" spans="1:41" x14ac:dyDescent="0.25">
      <c r="A14" s="25" t="s">
        <v>186</v>
      </c>
      <c r="B14" s="25" t="s">
        <v>83</v>
      </c>
      <c r="C14" s="26">
        <v>9.8611111111111108E-2</v>
      </c>
      <c r="D14" s="25" t="s">
        <v>189</v>
      </c>
      <c r="E14" s="27">
        <v>0.55208333333333337</v>
      </c>
      <c r="F14" t="s">
        <v>190</v>
      </c>
      <c r="G14" s="3">
        <v>5</v>
      </c>
      <c r="H14" s="5">
        <f t="shared" si="5"/>
        <v>13.25</v>
      </c>
      <c r="I14" s="4">
        <f t="shared" si="2"/>
        <v>18.25</v>
      </c>
      <c r="J14" s="9">
        <f t="shared" si="3"/>
        <v>2.3666666666666667</v>
      </c>
      <c r="K14">
        <v>41.25</v>
      </c>
      <c r="L14">
        <v>96</v>
      </c>
      <c r="M14">
        <v>33.749000000000002</v>
      </c>
      <c r="N14">
        <v>84.388000000000005</v>
      </c>
      <c r="O14">
        <f t="shared" si="10"/>
        <v>-7.5009999999999977</v>
      </c>
      <c r="P14">
        <f t="shared" si="6"/>
        <v>-11.611999999999995</v>
      </c>
      <c r="Q14">
        <f t="shared" si="7"/>
        <v>-3.1694366197183088</v>
      </c>
      <c r="R14">
        <f t="shared" si="8"/>
        <v>-4.9064788732394344</v>
      </c>
      <c r="S14" s="13">
        <f t="shared" si="13"/>
        <v>343.98769139861651</v>
      </c>
      <c r="U14" s="13">
        <f t="shared" si="11"/>
        <v>24.963331545345291</v>
      </c>
      <c r="V14" s="13">
        <f t="shared" si="4"/>
        <v>21.63686255117215</v>
      </c>
      <c r="W14" s="13">
        <f t="shared" si="4"/>
        <v>18.457859294348907</v>
      </c>
      <c r="X14" s="13">
        <f t="shared" si="4"/>
        <v>15.426075402821459</v>
      </c>
      <c r="Y14" s="13">
        <f t="shared" si="4"/>
        <v>12.541628699604367</v>
      </c>
      <c r="Z14" s="13">
        <f t="shared" si="4"/>
        <v>9.8055465278428624</v>
      </c>
      <c r="AA14" s="13">
        <f t="shared" si="4"/>
        <v>7.2213714005542284</v>
      </c>
      <c r="AB14" s="13">
        <f t="shared" si="4"/>
        <v>4.8012144168408781</v>
      </c>
      <c r="AC14" s="13">
        <f t="shared" si="4"/>
        <v>2.6010051079912198</v>
      </c>
      <c r="AD14" s="14">
        <f t="shared" si="4"/>
        <v>1.157724074119646</v>
      </c>
      <c r="AE14" s="13">
        <f t="shared" si="4"/>
        <v>2.230171830120852</v>
      </c>
      <c r="AF14" s="13">
        <f t="shared" si="4"/>
        <v>4.0009077572038168</v>
      </c>
      <c r="AG14" s="13">
        <f t="shared" si="4"/>
        <v>5.7383292712291887</v>
      </c>
      <c r="AH14" s="13">
        <f t="shared" si="4"/>
        <v>7.3735847211670063</v>
      </c>
      <c r="AI14" s="13">
        <f t="shared" si="4"/>
        <v>8.894332568528716</v>
      </c>
      <c r="AJ14" s="13">
        <f t="shared" si="4"/>
        <v>10.299020488854804</v>
      </c>
      <c r="AK14" s="13">
        <f t="shared" si="14"/>
        <v>11.589661854941514</v>
      </c>
      <c r="AL14" s="13">
        <f t="shared" si="12"/>
        <v>12.770053339002702</v>
      </c>
      <c r="AM14" s="13">
        <f t="shared" si="12"/>
        <v>13.845248825012144</v>
      </c>
    </row>
    <row r="15" spans="1:41" x14ac:dyDescent="0.25">
      <c r="A15" s="25" t="s">
        <v>158</v>
      </c>
      <c r="B15" s="25" t="s">
        <v>83</v>
      </c>
      <c r="C15" s="26">
        <v>9.0277777777777776E-2</v>
      </c>
      <c r="D15" s="25" t="s">
        <v>159</v>
      </c>
      <c r="E15" s="27">
        <v>0.53819444444444442</v>
      </c>
      <c r="F15" t="s">
        <v>160</v>
      </c>
      <c r="G15" s="3">
        <v>4</v>
      </c>
      <c r="H15" s="5">
        <f t="shared" si="5"/>
        <v>12.916666666666666</v>
      </c>
      <c r="I15" s="4">
        <f t="shared" si="2"/>
        <v>16.916666666666664</v>
      </c>
      <c r="J15" s="9">
        <f t="shared" si="3"/>
        <v>2.1666666666666665</v>
      </c>
      <c r="K15">
        <v>39.950000000000003</v>
      </c>
      <c r="L15">
        <v>75.17</v>
      </c>
      <c r="M15">
        <v>33.749000000000002</v>
      </c>
      <c r="N15">
        <v>84.388000000000005</v>
      </c>
      <c r="O15">
        <f t="shared" si="10"/>
        <v>-6.2010000000000005</v>
      </c>
      <c r="P15">
        <f t="shared" si="6"/>
        <v>9.2180000000000035</v>
      </c>
      <c r="Q15">
        <f t="shared" si="7"/>
        <v>-2.8620000000000005</v>
      </c>
      <c r="R15">
        <f t="shared" si="8"/>
        <v>4.2544615384615403</v>
      </c>
      <c r="S15" s="13">
        <f t="shared" ref="S15:S67" si="15">(SQRT(Q15^2+R15^2)*6.242*3952/360)</f>
        <v>351.3547055133053</v>
      </c>
      <c r="U15" s="13">
        <f t="shared" si="11"/>
        <v>49.466843512773664</v>
      </c>
      <c r="V15" s="13">
        <f t="shared" si="4"/>
        <v>45.406930790557695</v>
      </c>
      <c r="W15" s="13">
        <f t="shared" si="4"/>
        <v>41.493180629131103</v>
      </c>
      <c r="X15" s="13">
        <f t="shared" si="4"/>
        <v>37.724806773093796</v>
      </c>
      <c r="Y15" s="13">
        <f t="shared" si="4"/>
        <v>34.100939828536575</v>
      </c>
      <c r="Z15" s="13">
        <f t="shared" si="4"/>
        <v>30.620617245852273</v>
      </c>
      <c r="AA15" s="13">
        <f t="shared" si="4"/>
        <v>27.282772248669094</v>
      </c>
      <c r="AB15" s="13">
        <f t="shared" si="4"/>
        <v>24.086221849303666</v>
      </c>
      <c r="AC15" s="13">
        <f t="shared" si="4"/>
        <v>21.029654405907436</v>
      </c>
      <c r="AD15" s="13">
        <f t="shared" si="4"/>
        <v>18.111617894391561</v>
      </c>
      <c r="AE15" s="13">
        <f t="shared" si="4"/>
        <v>15.33051179300654</v>
      </c>
      <c r="AF15" s="13">
        <f t="shared" si="4"/>
        <v>12.684589968747312</v>
      </c>
      <c r="AG15" s="13">
        <f t="shared" si="4"/>
        <v>10.171995053095849</v>
      </c>
      <c r="AH15" s="13">
        <f t="shared" si="4"/>
        <v>7.7908894917754363</v>
      </c>
      <c r="AI15" s="13">
        <f t="shared" si="4"/>
        <v>5.5399397190615653</v>
      </c>
      <c r="AJ15" s="13">
        <f t="shared" si="4"/>
        <v>3.4205820827402005</v>
      </c>
      <c r="AK15" s="14">
        <f t="shared" si="14"/>
        <v>1.457252421640076</v>
      </c>
      <c r="AL15" s="14">
        <f t="shared" si="12"/>
        <v>0.70930540490221983</v>
      </c>
      <c r="AM15" s="13">
        <f t="shared" si="12"/>
        <v>2.3509234462105879</v>
      </c>
    </row>
    <row r="16" spans="1:41" x14ac:dyDescent="0.25">
      <c r="A16" t="s">
        <v>123</v>
      </c>
      <c r="B16" t="s">
        <v>83</v>
      </c>
      <c r="C16" s="1">
        <v>8.2638888888888887E-2</v>
      </c>
      <c r="D16" t="s">
        <v>171</v>
      </c>
      <c r="E16" s="8">
        <v>0.52083333333333337</v>
      </c>
      <c r="F16" t="s">
        <v>116</v>
      </c>
      <c r="G16" s="3">
        <v>4</v>
      </c>
      <c r="H16" s="5">
        <f t="shared" si="5"/>
        <v>12.5</v>
      </c>
      <c r="I16" s="4">
        <f t="shared" si="2"/>
        <v>16.5</v>
      </c>
      <c r="J16" s="9">
        <f t="shared" si="3"/>
        <v>1.9833333333333334</v>
      </c>
      <c r="K16">
        <v>38.909999999999997</v>
      </c>
      <c r="L16">
        <v>77.040000000000006</v>
      </c>
      <c r="M16">
        <v>33.749000000000002</v>
      </c>
      <c r="N16">
        <v>84.388000000000005</v>
      </c>
      <c r="O16">
        <f t="shared" si="10"/>
        <v>-5.1609999999999943</v>
      </c>
      <c r="P16">
        <f t="shared" si="6"/>
        <v>7.347999999999999</v>
      </c>
      <c r="Q16">
        <f t="shared" si="7"/>
        <v>-2.602184873949577</v>
      </c>
      <c r="R16">
        <f t="shared" si="8"/>
        <v>3.7048739495798313</v>
      </c>
      <c r="S16" s="13">
        <f t="shared" si="15"/>
        <v>310.23314285894872</v>
      </c>
      <c r="U16" s="13">
        <f t="shared" si="11"/>
        <v>46.566231018699469</v>
      </c>
      <c r="V16" s="13">
        <f t="shared" si="4"/>
        <v>42.580496761783238</v>
      </c>
      <c r="W16" s="13">
        <f t="shared" si="4"/>
        <v>38.74268854781787</v>
      </c>
      <c r="X16" s="13">
        <f t="shared" si="4"/>
        <v>35.052258390732852</v>
      </c>
      <c r="Y16" s="13">
        <f t="shared" si="4"/>
        <v>31.508634077208949</v>
      </c>
      <c r="Z16" s="13">
        <f t="shared" si="4"/>
        <v>28.111233202557955</v>
      </c>
      <c r="AA16" s="13">
        <f t="shared" si="4"/>
        <v>24.859490231087729</v>
      </c>
      <c r="AB16" s="13">
        <f t="shared" si="4"/>
        <v>21.752907613371828</v>
      </c>
      <c r="AC16" s="13">
        <f t="shared" si="4"/>
        <v>18.7911531206476</v>
      </c>
      <c r="AD16" s="13">
        <f t="shared" si="4"/>
        <v>15.974250771877795</v>
      </c>
      <c r="AE16" s="13">
        <f t="shared" si="4"/>
        <v>13.302974793556787</v>
      </c>
      <c r="AF16" s="13">
        <f t="shared" si="4"/>
        <v>10.779725273296574</v>
      </c>
      <c r="AG16" s="13">
        <f t="shared" si="4"/>
        <v>8.4106890386626851</v>
      </c>
      <c r="AH16" s="13">
        <f t="shared" si="4"/>
        <v>6.2120094508258203</v>
      </c>
      <c r="AI16" s="13">
        <f t="shared" si="4"/>
        <v>4.2313321360355047</v>
      </c>
      <c r="AJ16" s="13">
        <f t="shared" si="4"/>
        <v>2.6427066855174419</v>
      </c>
      <c r="AK16" s="14">
        <f t="shared" si="14"/>
        <v>2.06698265300638</v>
      </c>
      <c r="AL16" s="13">
        <f t="shared" si="12"/>
        <v>2.8912280532913961</v>
      </c>
      <c r="AM16" s="13">
        <f t="shared" si="12"/>
        <v>4.2401668421299723</v>
      </c>
    </row>
    <row r="17" spans="1:39" x14ac:dyDescent="0.25">
      <c r="A17" t="s">
        <v>83</v>
      </c>
      <c r="B17" t="s">
        <v>101</v>
      </c>
      <c r="C17" s="1">
        <v>0.11944444444444445</v>
      </c>
      <c r="D17" t="s">
        <v>102</v>
      </c>
      <c r="E17" s="8">
        <v>0.54513888888888895</v>
      </c>
      <c r="F17" t="s">
        <v>103</v>
      </c>
      <c r="G17" s="3">
        <v>4</v>
      </c>
      <c r="H17" s="5">
        <f t="shared" si="5"/>
        <v>13.083333333333336</v>
      </c>
      <c r="I17" s="4">
        <f t="shared" si="2"/>
        <v>17.083333333333336</v>
      </c>
      <c r="J17" s="9">
        <f t="shared" si="3"/>
        <v>2.8666666666666667</v>
      </c>
      <c r="K17">
        <v>33.749000000000002</v>
      </c>
      <c r="L17">
        <v>84.388000000000005</v>
      </c>
      <c r="M17">
        <v>42.36</v>
      </c>
      <c r="N17">
        <v>71.058999999999997</v>
      </c>
      <c r="O17">
        <f t="shared" si="10"/>
        <v>8.6109999999999971</v>
      </c>
      <c r="P17">
        <f t="shared" si="6"/>
        <v>-13.329000000000008</v>
      </c>
      <c r="Q17">
        <f t="shared" si="7"/>
        <v>3.0038372093023247</v>
      </c>
      <c r="R17">
        <f t="shared" si="8"/>
        <v>-4.6496511627907005</v>
      </c>
      <c r="S17" s="13">
        <f t="shared" si="15"/>
        <v>379.31396872139504</v>
      </c>
      <c r="U17" s="13">
        <f t="shared" si="11"/>
        <v>43.516366652518812</v>
      </c>
      <c r="V17" s="13">
        <f t="shared" si="4"/>
        <v>40.150109095244943</v>
      </c>
      <c r="W17" s="13">
        <f t="shared" si="4"/>
        <v>36.918089163848421</v>
      </c>
      <c r="X17" s="13">
        <f t="shared" si="4"/>
        <v>33.818988968813755</v>
      </c>
      <c r="Y17" s="13">
        <f t="shared" si="4"/>
        <v>30.851586447532796</v>
      </c>
      <c r="Z17" s="13">
        <f t="shared" si="4"/>
        <v>28.014866104545359</v>
      </c>
      <c r="AA17" s="13">
        <f t="shared" si="4"/>
        <v>25.308192794434969</v>
      </c>
      <c r="AB17" s="13">
        <f t="shared" si="4"/>
        <v>22.731585525152472</v>
      </c>
      <c r="AC17" s="13">
        <f t="shared" si="4"/>
        <v>20.286152642006471</v>
      </c>
      <c r="AD17" s="13">
        <f t="shared" si="4"/>
        <v>17.974791722155157</v>
      </c>
      <c r="AE17" s="13">
        <f t="shared" si="4"/>
        <v>15.803329150976474</v>
      </c>
      <c r="AF17" s="13">
        <f t="shared" si="4"/>
        <v>13.782390828634023</v>
      </c>
      <c r="AG17" s="13">
        <f t="shared" si="4"/>
        <v>11.930455657154138</v>
      </c>
      <c r="AH17" s="13">
        <f t="shared" si="4"/>
        <v>10.278633940637574</v>
      </c>
      <c r="AI17" s="13">
        <f t="shared" si="4"/>
        <v>8.8771562040859369</v>
      </c>
      <c r="AJ17" s="13">
        <f t="shared" si="4"/>
        <v>7.8005002316147056</v>
      </c>
      <c r="AK17" s="13">
        <f t="shared" si="14"/>
        <v>7.1399292344386236</v>
      </c>
      <c r="AL17" s="13">
        <f t="shared" si="12"/>
        <v>6.9669308311565814</v>
      </c>
      <c r="AM17" s="13">
        <f t="shared" si="12"/>
        <v>7.2810421138756771</v>
      </c>
    </row>
    <row r="18" spans="1:39" x14ac:dyDescent="0.25">
      <c r="A18" t="s">
        <v>104</v>
      </c>
      <c r="B18" t="s">
        <v>94</v>
      </c>
      <c r="C18" s="1">
        <v>5.6944444444444443E-2</v>
      </c>
      <c r="D18" t="s">
        <v>105</v>
      </c>
      <c r="E18" s="8">
        <v>0.51388888888888895</v>
      </c>
      <c r="F18" t="s">
        <v>106</v>
      </c>
      <c r="G18" s="3">
        <v>4</v>
      </c>
      <c r="H18" s="5">
        <f t="shared" si="5"/>
        <v>12.333333333333336</v>
      </c>
      <c r="I18" s="4">
        <f t="shared" si="2"/>
        <v>16.333333333333336</v>
      </c>
      <c r="J18" s="9">
        <f t="shared" si="3"/>
        <v>1.3666666666666667</v>
      </c>
      <c r="K18">
        <v>30.33</v>
      </c>
      <c r="L18">
        <v>81.66</v>
      </c>
      <c r="M18">
        <v>35.226999999999997</v>
      </c>
      <c r="N18">
        <v>80.843000000000004</v>
      </c>
      <c r="O18">
        <f t="shared" si="10"/>
        <v>4.8969999999999985</v>
      </c>
      <c r="P18">
        <f t="shared" si="6"/>
        <v>-0.81699999999999307</v>
      </c>
      <c r="Q18">
        <f t="shared" si="7"/>
        <v>3.583170731707316</v>
      </c>
      <c r="R18">
        <f t="shared" si="8"/>
        <v>-0.59780487804877536</v>
      </c>
      <c r="S18" s="13">
        <f t="shared" si="15"/>
        <v>248.9243051477502</v>
      </c>
      <c r="U18" s="13">
        <f t="shared" si="11"/>
        <v>46.029980902296593</v>
      </c>
      <c r="V18" s="13">
        <f t="shared" si="4"/>
        <v>42.324752352529181</v>
      </c>
      <c r="W18" s="13">
        <f t="shared" si="4"/>
        <v>38.754190841889091</v>
      </c>
      <c r="X18" s="13">
        <f t="shared" si="4"/>
        <v>35.316971461321224</v>
      </c>
      <c r="Y18" s="13">
        <f t="shared" si="4"/>
        <v>32.011792326915739</v>
      </c>
      <c r="Z18" s="13">
        <f t="shared" si="4"/>
        <v>28.837448211610734</v>
      </c>
      <c r="AA18" s="13">
        <f t="shared" si="4"/>
        <v>25.792953914270321</v>
      </c>
      <c r="AB18" s="13">
        <f t="shared" si="4"/>
        <v>22.877753083977161</v>
      </c>
      <c r="AC18" s="13">
        <f t="shared" si="4"/>
        <v>20.092079073252393</v>
      </c>
      <c r="AD18" s="13">
        <f t="shared" si="4"/>
        <v>17.437597688506067</v>
      </c>
      <c r="AE18" s="13">
        <f t="shared" si="4"/>
        <v>14.918598252725854</v>
      </c>
      <c r="AF18" s="13">
        <f t="shared" si="4"/>
        <v>12.544309199545362</v>
      </c>
      <c r="AG18" s="13">
        <f t="shared" si="4"/>
        <v>10.333645939896904</v>
      </c>
      <c r="AH18" s="13">
        <f t="shared" si="4"/>
        <v>8.3254172949254794</v>
      </c>
      <c r="AI18" s="13">
        <f t="shared" si="4"/>
        <v>6.6003301822737264</v>
      </c>
      <c r="AJ18" s="13">
        <f t="shared" si="4"/>
        <v>5.3202023173211392</v>
      </c>
      <c r="AK18" s="13">
        <f t="shared" si="14"/>
        <v>4.7374477221901481</v>
      </c>
      <c r="AL18" s="13">
        <f t="shared" si="12"/>
        <v>5.0036472216011028</v>
      </c>
      <c r="AM18" s="13">
        <f t="shared" si="12"/>
        <v>5.9400863561260424</v>
      </c>
    </row>
    <row r="19" spans="1:39" x14ac:dyDescent="0.25">
      <c r="A19" t="s">
        <v>9</v>
      </c>
      <c r="B19" t="s">
        <v>94</v>
      </c>
      <c r="C19" s="1">
        <v>0.10069444444444443</v>
      </c>
      <c r="D19" t="s">
        <v>191</v>
      </c>
      <c r="E19" s="8">
        <v>0.5</v>
      </c>
      <c r="F19" t="s">
        <v>192</v>
      </c>
      <c r="G19" s="3">
        <v>5</v>
      </c>
      <c r="H19" s="5">
        <f t="shared" si="5"/>
        <v>12</v>
      </c>
      <c r="I19" s="4">
        <f t="shared" si="2"/>
        <v>17</v>
      </c>
      <c r="J19" s="9">
        <f t="shared" si="3"/>
        <v>2.4166666666666665</v>
      </c>
      <c r="K19">
        <v>44.98</v>
      </c>
      <c r="L19">
        <v>93.27</v>
      </c>
      <c r="M19">
        <v>35.226999999999997</v>
      </c>
      <c r="N19">
        <v>80.843000000000004</v>
      </c>
      <c r="O19">
        <f t="shared" si="10"/>
        <v>-9.7530000000000001</v>
      </c>
      <c r="P19">
        <f t="shared" si="6"/>
        <v>-12.426999999999992</v>
      </c>
      <c r="Q19">
        <f t="shared" si="7"/>
        <v>-4.0357241379310347</v>
      </c>
      <c r="R19">
        <f t="shared" si="8"/>
        <v>-5.1422068965517216</v>
      </c>
      <c r="S19" s="13">
        <f t="shared" si="15"/>
        <v>447.92097413890264</v>
      </c>
      <c r="U19" s="13">
        <f t="shared" si="11"/>
        <v>33.896541042349462</v>
      </c>
      <c r="V19" s="13">
        <f t="shared" si="11"/>
        <v>30.592762059524485</v>
      </c>
      <c r="W19" s="13">
        <f t="shared" si="11"/>
        <v>27.43661622619544</v>
      </c>
      <c r="X19" s="13">
        <f t="shared" si="11"/>
        <v>24.427533772103139</v>
      </c>
      <c r="Y19" s="13">
        <f t="shared" si="11"/>
        <v>21.56497923181951</v>
      </c>
      <c r="Z19" s="13">
        <f t="shared" ref="Z19:AC82" si="16">SQRT((($L19+$R19*(Z$2-$I19))-(10.666*Z$2^2-414.05*Z$2+4095.1))^2+(($K19+$Q19*(Z$2-$I19))-(-3.4312*Z$2^2+115.95*Z$2-934.38))^2)</f>
        <v>18.848520535829124</v>
      </c>
      <c r="AA19" s="13">
        <f t="shared" si="16"/>
        <v>16.277958773911092</v>
      </c>
      <c r="AB19" s="13">
        <f t="shared" si="16"/>
        <v>13.853577769852558</v>
      </c>
      <c r="AC19" s="13">
        <f t="shared" si="16"/>
        <v>11.57664417758293</v>
      </c>
      <c r="AD19" s="13">
        <f t="shared" ref="AD19:AG82" si="17">SQRT((($L19+$R19*(AD$2-$I19))-(10.666*AD$2^2-414.05*AD$2+4095.1))^2+(($K19+$Q19*(AD$2-$I19))-(-3.4312*AD$2^2+115.95*AD$2-934.38))^2)</f>
        <v>9.4504707602589662</v>
      </c>
      <c r="AE19" s="13">
        <f t="shared" si="17"/>
        <v>7.4828651749479675</v>
      </c>
      <c r="AF19" s="13">
        <f t="shared" si="17"/>
        <v>5.6923756981635476</v>
      </c>
      <c r="AG19" s="13">
        <f t="shared" si="17"/>
        <v>4.1261524498598101</v>
      </c>
      <c r="AH19" s="13">
        <f t="shared" ref="AH19:AM82" si="18">SQRT((($L19+$R19*(AH$2-$I19))-(10.666*AH$2^2-414.05*AH$2+4095.1))^2+(($K19+$Q19*(AH$2-$I19))-(-3.4312*AH$2^2+115.95*AH$2-934.38))^2)</f>
        <v>2.9135329126599139</v>
      </c>
      <c r="AI19" s="14">
        <f t="shared" si="18"/>
        <v>2.3597631490765214</v>
      </c>
      <c r="AJ19" s="13">
        <f t="shared" si="18"/>
        <v>2.6804060220727828</v>
      </c>
      <c r="AK19" s="13">
        <f t="shared" si="14"/>
        <v>3.5216859941823007</v>
      </c>
      <c r="AL19" s="13">
        <f t="shared" si="12"/>
        <v>4.5201971027334578</v>
      </c>
      <c r="AM19" s="13">
        <f t="shared" si="12"/>
        <v>5.5344570363931878</v>
      </c>
    </row>
    <row r="20" spans="1:39" x14ac:dyDescent="0.25">
      <c r="A20" t="s">
        <v>93</v>
      </c>
      <c r="B20" t="s">
        <v>94</v>
      </c>
      <c r="C20" s="1">
        <v>7.7777777777777779E-2</v>
      </c>
      <c r="D20" t="s">
        <v>95</v>
      </c>
      <c r="E20" s="8">
        <v>0.53194444444444444</v>
      </c>
      <c r="F20" t="s">
        <v>96</v>
      </c>
      <c r="G20" s="3">
        <v>5</v>
      </c>
      <c r="H20" s="5">
        <f t="shared" si="5"/>
        <v>12.766666666666666</v>
      </c>
      <c r="I20" s="4">
        <f t="shared" si="2"/>
        <v>17.766666666666666</v>
      </c>
      <c r="J20" s="9">
        <f t="shared" si="3"/>
        <v>1.8666666666666667</v>
      </c>
      <c r="K20">
        <v>29.95</v>
      </c>
      <c r="L20">
        <v>90.07</v>
      </c>
      <c r="M20">
        <v>35.226999999999997</v>
      </c>
      <c r="N20">
        <v>80.843000000000004</v>
      </c>
      <c r="O20">
        <f t="shared" si="10"/>
        <v>5.2769999999999975</v>
      </c>
      <c r="P20">
        <f t="shared" si="6"/>
        <v>-9.2269999999999897</v>
      </c>
      <c r="Q20">
        <f t="shared" si="7"/>
        <v>2.8269642857142845</v>
      </c>
      <c r="R20">
        <f t="shared" si="8"/>
        <v>-4.9430357142857089</v>
      </c>
      <c r="S20" s="13">
        <f t="shared" si="15"/>
        <v>390.19382850546396</v>
      </c>
      <c r="U20" s="13">
        <f t="shared" si="11"/>
        <v>36.974405808649195</v>
      </c>
      <c r="V20" s="13">
        <f t="shared" si="11"/>
        <v>33.795094692551032</v>
      </c>
      <c r="W20" s="13">
        <f t="shared" si="11"/>
        <v>30.758847847015254</v>
      </c>
      <c r="X20" s="13">
        <f t="shared" si="11"/>
        <v>27.864436021990009</v>
      </c>
      <c r="Y20" s="13">
        <f t="shared" si="11"/>
        <v>25.110538969616439</v>
      </c>
      <c r="Z20" s="13">
        <f t="shared" si="16"/>
        <v>22.495769730245311</v>
      </c>
      <c r="AA20" s="13">
        <f t="shared" si="16"/>
        <v>20.018725595548531</v>
      </c>
      <c r="AB20" s="13">
        <f t="shared" si="16"/>
        <v>17.678086293241606</v>
      </c>
      <c r="AC20" s="13">
        <f t="shared" si="16"/>
        <v>15.472796965014437</v>
      </c>
      <c r="AD20" s="13">
        <f t="shared" si="17"/>
        <v>13.402406983519246</v>
      </c>
      <c r="AE20" s="13">
        <f t="shared" si="17"/>
        <v>11.467704167523834</v>
      </c>
      <c r="AF20" s="13">
        <f t="shared" si="17"/>
        <v>9.6719296714345884</v>
      </c>
      <c r="AG20" s="13">
        <f t="shared" si="17"/>
        <v>8.0231766785347087</v>
      </c>
      <c r="AH20" s="13">
        <f t="shared" si="18"/>
        <v>6.5392548721199235</v>
      </c>
      <c r="AI20" s="13">
        <f t="shared" si="18"/>
        <v>5.2574885199528598</v>
      </c>
      <c r="AJ20" s="13">
        <f t="shared" si="18"/>
        <v>4.2518403120872028</v>
      </c>
      <c r="AK20" s="13">
        <f t="shared" si="14"/>
        <v>3.6451092086218173</v>
      </c>
      <c r="AL20" s="13">
        <f t="shared" si="12"/>
        <v>3.5533918015983637</v>
      </c>
      <c r="AM20" s="13">
        <f t="shared" si="12"/>
        <v>3.9499546884415668</v>
      </c>
    </row>
    <row r="21" spans="1:39" x14ac:dyDescent="0.25">
      <c r="A21" t="s">
        <v>125</v>
      </c>
      <c r="B21" t="s">
        <v>94</v>
      </c>
      <c r="C21" s="1">
        <v>7.7083333333333337E-2</v>
      </c>
      <c r="D21" t="s">
        <v>133</v>
      </c>
      <c r="E21" s="8">
        <v>0.50069444444444444</v>
      </c>
      <c r="F21" t="s">
        <v>134</v>
      </c>
      <c r="G21" s="3">
        <v>4</v>
      </c>
      <c r="H21" s="5">
        <f t="shared" si="5"/>
        <v>12.016666666666666</v>
      </c>
      <c r="I21" s="4">
        <f t="shared" si="2"/>
        <v>16.016666666666666</v>
      </c>
      <c r="J21" s="9">
        <f t="shared" si="3"/>
        <v>1.85</v>
      </c>
      <c r="K21">
        <v>40.71</v>
      </c>
      <c r="L21">
        <v>74</v>
      </c>
      <c r="M21">
        <v>35.226999999999997</v>
      </c>
      <c r="N21">
        <v>80.843000000000004</v>
      </c>
      <c r="O21">
        <f t="shared" si="10"/>
        <v>-5.4830000000000041</v>
      </c>
      <c r="P21">
        <f t="shared" si="6"/>
        <v>6.8430000000000035</v>
      </c>
      <c r="Q21">
        <f t="shared" si="7"/>
        <v>-2.9637837837837857</v>
      </c>
      <c r="R21">
        <f t="shared" si="8"/>
        <v>3.6989189189189204</v>
      </c>
      <c r="S21" s="13">
        <f t="shared" si="15"/>
        <v>324.78893595341015</v>
      </c>
      <c r="U21" s="13">
        <f t="shared" si="11"/>
        <v>47.790998857932536</v>
      </c>
      <c r="V21" s="13">
        <f t="shared" si="11"/>
        <v>43.806486313632917</v>
      </c>
      <c r="W21" s="13">
        <f t="shared" si="11"/>
        <v>39.970193344847161</v>
      </c>
      <c r="X21" s="13">
        <f t="shared" si="11"/>
        <v>36.281552449764142</v>
      </c>
      <c r="Y21" s="13">
        <f t="shared" si="11"/>
        <v>32.739956541727182</v>
      </c>
      <c r="Z21" s="13">
        <f t="shared" si="16"/>
        <v>29.344764549618198</v>
      </c>
      <c r="AA21" s="13">
        <f t="shared" si="16"/>
        <v>26.095314397316184</v>
      </c>
      <c r="AB21" s="13">
        <f t="shared" si="16"/>
        <v>22.990949556072287</v>
      </c>
      <c r="AC21" s="13">
        <f t="shared" si="16"/>
        <v>20.031071205033552</v>
      </c>
      <c r="AD21" s="13">
        <f t="shared" si="17"/>
        <v>17.215240635727337</v>
      </c>
      <c r="AE21" s="13">
        <f t="shared" si="17"/>
        <v>14.543385727412462</v>
      </c>
      <c r="AF21" s="13">
        <f t="shared" si="17"/>
        <v>12.016239132024634</v>
      </c>
      <c r="AG21" s="13">
        <f t="shared" si="17"/>
        <v>9.6363439680957601</v>
      </c>
      <c r="AH21" s="13">
        <f t="shared" si="18"/>
        <v>7.4106371946785687</v>
      </c>
      <c r="AI21" s="13">
        <f t="shared" si="18"/>
        <v>5.3582333176092014</v>
      </c>
      <c r="AJ21" s="13">
        <f t="shared" si="18"/>
        <v>3.5396595682142045</v>
      </c>
      <c r="AK21" s="13">
        <f t="shared" si="14"/>
        <v>2.1929706489669609</v>
      </c>
      <c r="AL21" s="13">
        <f t="shared" si="12"/>
        <v>2.0326712775685905</v>
      </c>
      <c r="AM21" s="13">
        <f t="shared" si="12"/>
        <v>3.0370513217525335</v>
      </c>
    </row>
    <row r="22" spans="1:39" x14ac:dyDescent="0.25">
      <c r="A22" t="s">
        <v>83</v>
      </c>
      <c r="B22" t="s">
        <v>22</v>
      </c>
      <c r="C22" s="1">
        <v>8.6805555555555566E-2</v>
      </c>
      <c r="D22" t="s">
        <v>99</v>
      </c>
      <c r="E22" s="8">
        <v>0.53472222222222221</v>
      </c>
      <c r="F22" t="s">
        <v>91</v>
      </c>
      <c r="G22" s="3">
        <v>4</v>
      </c>
      <c r="H22" s="5">
        <f t="shared" si="5"/>
        <v>12.833333333333332</v>
      </c>
      <c r="I22" s="4">
        <f t="shared" si="2"/>
        <v>16.833333333333332</v>
      </c>
      <c r="J22" s="9">
        <f t="shared" si="3"/>
        <v>2.0833333333333335</v>
      </c>
      <c r="K22">
        <v>33.749000000000002</v>
      </c>
      <c r="L22">
        <v>84.388000000000005</v>
      </c>
      <c r="M22">
        <v>41.878</v>
      </c>
      <c r="N22">
        <v>87.63</v>
      </c>
      <c r="O22">
        <f t="shared" si="10"/>
        <v>8.1289999999999978</v>
      </c>
      <c r="P22">
        <f t="shared" si="6"/>
        <v>3.2419999999999902</v>
      </c>
      <c r="Q22">
        <f t="shared" si="7"/>
        <v>3.9019199999999987</v>
      </c>
      <c r="R22">
        <f t="shared" si="8"/>
        <v>1.5561599999999951</v>
      </c>
      <c r="S22" s="13">
        <f t="shared" si="15"/>
        <v>287.85175920792011</v>
      </c>
      <c r="T22">
        <v>278</v>
      </c>
      <c r="U22" s="13">
        <f t="shared" si="11"/>
        <v>41.769295612080192</v>
      </c>
      <c r="V22" s="13">
        <f t="shared" si="11"/>
        <v>37.876781794214139</v>
      </c>
      <c r="W22" s="13">
        <f t="shared" si="11"/>
        <v>34.119898081539382</v>
      </c>
      <c r="X22" s="13">
        <f t="shared" si="11"/>
        <v>30.497443156314421</v>
      </c>
      <c r="Y22" s="13">
        <f t="shared" si="11"/>
        <v>27.008241764938557</v>
      </c>
      <c r="Z22" s="13">
        <f t="shared" si="16"/>
        <v>23.651231191717759</v>
      </c>
      <c r="AA22" s="13">
        <f t="shared" si="16"/>
        <v>20.425626463496009</v>
      </c>
      <c r="AB22" s="13">
        <f t="shared" si="16"/>
        <v>17.331249099693338</v>
      </c>
      <c r="AC22" s="13">
        <f t="shared" si="16"/>
        <v>14.369224205301263</v>
      </c>
      <c r="AD22" s="13">
        <f t="shared" si="17"/>
        <v>11.543598694958733</v>
      </c>
      <c r="AE22" s="13">
        <f t="shared" si="17"/>
        <v>8.8656031852485047</v>
      </c>
      <c r="AF22" s="13">
        <f t="shared" si="17"/>
        <v>6.3670380208584394</v>
      </c>
      <c r="AG22" s="13">
        <f t="shared" si="17"/>
        <v>4.1536188751070782</v>
      </c>
      <c r="AH22" s="13">
        <f t="shared" si="18"/>
        <v>2.6573418487871936</v>
      </c>
      <c r="AI22" s="13">
        <f t="shared" si="18"/>
        <v>2.9040719928477992</v>
      </c>
      <c r="AJ22" s="13">
        <f t="shared" si="18"/>
        <v>4.4701303475888494</v>
      </c>
      <c r="AK22" s="13">
        <f t="shared" si="14"/>
        <v>6.3612158114436816</v>
      </c>
      <c r="AL22" s="13">
        <f t="shared" si="12"/>
        <v>8.2937471871268436</v>
      </c>
      <c r="AM22" s="13">
        <f t="shared" si="12"/>
        <v>10.197769082973112</v>
      </c>
    </row>
    <row r="23" spans="1:39" x14ac:dyDescent="0.25">
      <c r="A23" t="s">
        <v>83</v>
      </c>
      <c r="B23" t="s">
        <v>22</v>
      </c>
      <c r="C23" s="1">
        <v>8.7500000000000008E-2</v>
      </c>
      <c r="D23" t="s">
        <v>100</v>
      </c>
      <c r="E23" s="8">
        <v>0.53819444444444442</v>
      </c>
      <c r="F23" t="s">
        <v>98</v>
      </c>
      <c r="G23" s="3">
        <v>4</v>
      </c>
      <c r="H23" s="5">
        <f t="shared" si="5"/>
        <v>12.916666666666666</v>
      </c>
      <c r="I23" s="4">
        <f t="shared" si="2"/>
        <v>16.916666666666664</v>
      </c>
      <c r="J23" s="9">
        <f t="shared" si="3"/>
        <v>2.1</v>
      </c>
      <c r="K23">
        <v>33.749000000000002</v>
      </c>
      <c r="L23">
        <v>84.388000000000005</v>
      </c>
      <c r="M23">
        <v>41.878</v>
      </c>
      <c r="N23">
        <v>87.63</v>
      </c>
      <c r="O23">
        <f t="shared" si="10"/>
        <v>8.1289999999999978</v>
      </c>
      <c r="P23">
        <f t="shared" si="6"/>
        <v>3.2419999999999902</v>
      </c>
      <c r="Q23">
        <f t="shared" si="7"/>
        <v>3.8709523809523798</v>
      </c>
      <c r="R23">
        <f t="shared" si="8"/>
        <v>1.5438095238095191</v>
      </c>
      <c r="S23" s="13">
        <f t="shared" si="15"/>
        <v>285.56722143642861</v>
      </c>
      <c r="T23">
        <v>278</v>
      </c>
      <c r="U23" s="13">
        <f t="shared" si="11"/>
        <v>41.975661988711593</v>
      </c>
      <c r="V23" s="13">
        <f t="shared" si="11"/>
        <v>38.087306343580345</v>
      </c>
      <c r="W23" s="13">
        <f t="shared" si="11"/>
        <v>34.334472788323119</v>
      </c>
      <c r="X23" s="13">
        <f t="shared" si="11"/>
        <v>30.71587818767269</v>
      </c>
      <c r="Y23" s="13">
        <f t="shared" si="11"/>
        <v>27.230227270250904</v>
      </c>
      <c r="Z23" s="13">
        <f t="shared" si="16"/>
        <v>23.876275901224528</v>
      </c>
      <c r="AA23" s="13">
        <f t="shared" si="16"/>
        <v>20.652953960885423</v>
      </c>
      <c r="AB23" s="13">
        <f t="shared" si="16"/>
        <v>17.559611521492947</v>
      </c>
      <c r="AC23" s="13">
        <f t="shared" si="16"/>
        <v>14.596540920050915</v>
      </c>
      <c r="AD23" s="13">
        <f t="shared" si="17"/>
        <v>11.766182984848397</v>
      </c>
      <c r="AE23" s="13">
        <f t="shared" si="17"/>
        <v>9.0762780959110856</v>
      </c>
      <c r="AF23" s="13">
        <f t="shared" si="17"/>
        <v>6.5496787502104068</v>
      </c>
      <c r="AG23" s="13">
        <f t="shared" si="17"/>
        <v>4.2636558108408007</v>
      </c>
      <c r="AH23" s="13">
        <f t="shared" si="18"/>
        <v>2.5578945377041711</v>
      </c>
      <c r="AI23" s="13">
        <f t="shared" si="18"/>
        <v>2.5413328329835951</v>
      </c>
      <c r="AJ23" s="13">
        <f t="shared" si="18"/>
        <v>4.0667668155967949</v>
      </c>
      <c r="AK23" s="13">
        <f t="shared" si="14"/>
        <v>5.9617084805254468</v>
      </c>
      <c r="AL23" s="13">
        <f t="shared" si="12"/>
        <v>7.897612356447115</v>
      </c>
      <c r="AM23" s="13">
        <f t="shared" si="12"/>
        <v>9.8019696768651716</v>
      </c>
    </row>
    <row r="24" spans="1:39" x14ac:dyDescent="0.25">
      <c r="A24" s="25" t="s">
        <v>86</v>
      </c>
      <c r="B24" s="25" t="s">
        <v>22</v>
      </c>
      <c r="C24" s="26">
        <v>0.11388888888888889</v>
      </c>
      <c r="D24" s="25" t="s">
        <v>87</v>
      </c>
      <c r="E24" s="28">
        <v>0.47916666666666669</v>
      </c>
      <c r="F24" t="s">
        <v>88</v>
      </c>
      <c r="G24" s="3">
        <v>5</v>
      </c>
      <c r="H24" s="5">
        <f t="shared" si="5"/>
        <v>11.5</v>
      </c>
      <c r="I24" s="4">
        <f t="shared" si="2"/>
        <v>16.5</v>
      </c>
      <c r="J24" s="9">
        <f t="shared" si="3"/>
        <v>2.7333333333333334</v>
      </c>
      <c r="K24">
        <v>30.266999999999999</v>
      </c>
      <c r="L24">
        <v>97.74</v>
      </c>
      <c r="M24">
        <v>41.878</v>
      </c>
      <c r="N24">
        <v>87.63</v>
      </c>
      <c r="O24">
        <f t="shared" si="10"/>
        <v>11.611000000000001</v>
      </c>
      <c r="P24">
        <f t="shared" si="6"/>
        <v>-10.11</v>
      </c>
      <c r="Q24">
        <f t="shared" si="7"/>
        <v>4.2479268292682928</v>
      </c>
      <c r="R24">
        <f t="shared" si="8"/>
        <v>-3.6987804878048776</v>
      </c>
      <c r="S24" s="13">
        <f t="shared" si="15"/>
        <v>385.96231034188287</v>
      </c>
      <c r="U24" s="13">
        <f t="shared" si="11"/>
        <v>32.849116497526325</v>
      </c>
      <c r="V24" s="13">
        <f t="shared" si="11"/>
        <v>29.431953699522762</v>
      </c>
      <c r="W24" s="13">
        <f t="shared" si="11"/>
        <v>26.149565690080721</v>
      </c>
      <c r="X24" s="13">
        <f t="shared" si="11"/>
        <v>23.000239922884614</v>
      </c>
      <c r="Y24" s="13">
        <f t="shared" si="11"/>
        <v>19.982138726155895</v>
      </c>
      <c r="Z24" s="13">
        <f t="shared" si="16"/>
        <v>17.093326032890072</v>
      </c>
      <c r="AA24" s="13">
        <f t="shared" si="16"/>
        <v>14.331839672356249</v>
      </c>
      <c r="AB24" s="13">
        <f t="shared" si="16"/>
        <v>11.695874368586221</v>
      </c>
      <c r="AC24" s="13">
        <f t="shared" si="16"/>
        <v>9.1842662803274511</v>
      </c>
      <c r="AD24" s="13">
        <f t="shared" si="17"/>
        <v>6.797951217928059</v>
      </c>
      <c r="AE24" s="13">
        <f t="shared" si="17"/>
        <v>4.5455096612768466</v>
      </c>
      <c r="AF24" s="13">
        <f t="shared" si="17"/>
        <v>2.4756001364050984</v>
      </c>
      <c r="AG24" s="14">
        <f t="shared" si="17"/>
        <v>1.0897470755027612</v>
      </c>
      <c r="AH24" s="13">
        <f t="shared" si="18"/>
        <v>2.1350426688954518</v>
      </c>
      <c r="AI24" s="13">
        <f t="shared" si="18"/>
        <v>3.8866900848394761</v>
      </c>
      <c r="AJ24" s="13">
        <f t="shared" si="18"/>
        <v>5.6428620298134771</v>
      </c>
      <c r="AK24" s="13">
        <f t="shared" si="14"/>
        <v>7.3430774103347796</v>
      </c>
      <c r="AL24" s="13">
        <f t="shared" si="12"/>
        <v>8.9802071941743158</v>
      </c>
      <c r="AM24" s="13">
        <f t="shared" si="12"/>
        <v>10.557380106106478</v>
      </c>
    </row>
    <row r="25" spans="1:39" x14ac:dyDescent="0.25">
      <c r="A25" t="s">
        <v>33</v>
      </c>
      <c r="B25" t="s">
        <v>22</v>
      </c>
      <c r="C25" s="1">
        <v>0.10694444444444444</v>
      </c>
      <c r="D25" t="s">
        <v>71</v>
      </c>
      <c r="E25" s="7">
        <v>0.50069444444444444</v>
      </c>
      <c r="F25" t="s">
        <v>72</v>
      </c>
      <c r="G25" s="3">
        <v>5</v>
      </c>
      <c r="H25" s="5">
        <f t="shared" si="5"/>
        <v>12.016666666666666</v>
      </c>
      <c r="I25" s="4">
        <f t="shared" si="2"/>
        <v>17.016666666666666</v>
      </c>
      <c r="J25" s="9">
        <f t="shared" si="3"/>
        <v>2.5666666666666664</v>
      </c>
      <c r="K25">
        <v>32.78</v>
      </c>
      <c r="L25">
        <v>96.8</v>
      </c>
      <c r="M25">
        <v>41.878</v>
      </c>
      <c r="N25">
        <v>87.63</v>
      </c>
      <c r="O25">
        <f t="shared" si="10"/>
        <v>9.097999999999999</v>
      </c>
      <c r="P25">
        <f t="shared" si="6"/>
        <v>-9.1700000000000017</v>
      </c>
      <c r="Q25">
        <f t="shared" si="7"/>
        <v>3.5446753246753246</v>
      </c>
      <c r="R25">
        <f t="shared" si="8"/>
        <v>-3.5727272727272736</v>
      </c>
      <c r="S25" s="13">
        <f t="shared" si="15"/>
        <v>344.86419541278622</v>
      </c>
      <c r="U25" s="13">
        <f t="shared" si="11"/>
        <v>31.858707140480519</v>
      </c>
      <c r="V25" s="13">
        <f t="shared" si="11"/>
        <v>28.458188719084717</v>
      </c>
      <c r="W25" s="13">
        <f t="shared" si="11"/>
        <v>25.196356269252149</v>
      </c>
      <c r="X25" s="13">
        <f t="shared" si="11"/>
        <v>22.072191542618725</v>
      </c>
      <c r="Y25" s="13">
        <f t="shared" si="11"/>
        <v>19.084822231528008</v>
      </c>
      <c r="Z25" s="13">
        <f t="shared" si="16"/>
        <v>16.233736180664131</v>
      </c>
      <c r="AA25" s="13">
        <f t="shared" si="16"/>
        <v>13.519231106200225</v>
      </c>
      <c r="AB25" s="13">
        <f t="shared" si="16"/>
        <v>10.943432393324363</v>
      </c>
      <c r="AC25" s="13">
        <f t="shared" si="16"/>
        <v>8.5128615042676063</v>
      </c>
      <c r="AD25" s="13">
        <f t="shared" si="17"/>
        <v>6.2459998560673897</v>
      </c>
      <c r="AE25" s="13">
        <f t="shared" si="17"/>
        <v>4.2009199520380225</v>
      </c>
      <c r="AF25" s="13">
        <f t="shared" si="17"/>
        <v>2.6033933763623693</v>
      </c>
      <c r="AG25" s="14">
        <f t="shared" si="17"/>
        <v>2.2250394466583061</v>
      </c>
      <c r="AH25" s="13">
        <f t="shared" si="18"/>
        <v>3.2955965150784765</v>
      </c>
      <c r="AI25" s="13">
        <f t="shared" si="18"/>
        <v>4.8318960320810049</v>
      </c>
      <c r="AJ25" s="13">
        <f t="shared" si="18"/>
        <v>6.4338154229916089</v>
      </c>
      <c r="AK25" s="13">
        <f t="shared" si="14"/>
        <v>8.0081789512508834</v>
      </c>
      <c r="AL25" s="13">
        <f t="shared" si="12"/>
        <v>9.5306375884198271</v>
      </c>
      <c r="AM25" s="13">
        <f t="shared" si="12"/>
        <v>10.996391776099587</v>
      </c>
    </row>
    <row r="26" spans="1:39" x14ac:dyDescent="0.25">
      <c r="A26" t="s">
        <v>55</v>
      </c>
      <c r="B26" t="s">
        <v>22</v>
      </c>
      <c r="C26" s="1">
        <v>9.6527777777777768E-2</v>
      </c>
      <c r="D26" t="s">
        <v>62</v>
      </c>
      <c r="E26" s="7">
        <v>0.4201388888888889</v>
      </c>
      <c r="F26" t="s">
        <v>16</v>
      </c>
      <c r="G26" s="3">
        <v>6</v>
      </c>
      <c r="H26" s="5">
        <f t="shared" si="5"/>
        <v>10.083333333333334</v>
      </c>
      <c r="I26" s="4">
        <f t="shared" si="2"/>
        <v>16.083333333333336</v>
      </c>
      <c r="J26" s="9">
        <f t="shared" si="3"/>
        <v>2.3166666666666664</v>
      </c>
      <c r="K26">
        <v>39.74</v>
      </c>
      <c r="L26">
        <v>105</v>
      </c>
      <c r="M26">
        <v>41.878</v>
      </c>
      <c r="N26">
        <v>87.63</v>
      </c>
      <c r="O26">
        <f t="shared" si="10"/>
        <v>2.1379999999999981</v>
      </c>
      <c r="P26">
        <f t="shared" si="6"/>
        <v>-17.370000000000005</v>
      </c>
      <c r="Q26">
        <f t="shared" si="7"/>
        <v>0.92287769784172591</v>
      </c>
      <c r="R26">
        <f t="shared" si="8"/>
        <v>-7.4978417266187076</v>
      </c>
      <c r="S26" s="13">
        <f t="shared" si="15"/>
        <v>517.65403179758323</v>
      </c>
      <c r="T26">
        <v>385</v>
      </c>
      <c r="U26" s="13">
        <f t="shared" si="11"/>
        <v>29.911107200604487</v>
      </c>
      <c r="V26" s="13">
        <f t="shared" si="11"/>
        <v>26.785685772139619</v>
      </c>
      <c r="W26" s="13">
        <f t="shared" si="11"/>
        <v>23.800933563722086</v>
      </c>
      <c r="X26" s="13">
        <f t="shared" si="11"/>
        <v>20.956570536888204</v>
      </c>
      <c r="Y26" s="13">
        <f t="shared" si="11"/>
        <v>18.252878564905792</v>
      </c>
      <c r="Z26" s="13">
        <f t="shared" si="16"/>
        <v>15.69118543784187</v>
      </c>
      <c r="AA26" s="13">
        <f t="shared" si="16"/>
        <v>13.274788119123404</v>
      </c>
      <c r="AB26" s="13">
        <f t="shared" si="16"/>
        <v>11.010810497391439</v>
      </c>
      <c r="AC26" s="13">
        <f t="shared" si="16"/>
        <v>8.9141862533971334</v>
      </c>
      <c r="AD26" s="13">
        <f t="shared" si="17"/>
        <v>7.016778068610261</v>
      </c>
      <c r="AE26" s="13">
        <f t="shared" si="17"/>
        <v>5.3890154220928981</v>
      </c>
      <c r="AF26" s="13">
        <f t="shared" si="17"/>
        <v>4.1848676943494061</v>
      </c>
      <c r="AG26" s="13">
        <f t="shared" si="17"/>
        <v>3.6642633025042501</v>
      </c>
      <c r="AH26" s="13">
        <f t="shared" si="18"/>
        <v>3.9629115550773162</v>
      </c>
      <c r="AI26" s="13">
        <f t="shared" si="18"/>
        <v>4.8388014037113587</v>
      </c>
      <c r="AJ26" s="13">
        <f t="shared" si="18"/>
        <v>5.9805910923078969</v>
      </c>
      <c r="AK26" s="13">
        <f t="shared" si="14"/>
        <v>7.2196280114602942</v>
      </c>
      <c r="AL26" s="13">
        <f t="shared" si="12"/>
        <v>8.4843338462272921</v>
      </c>
      <c r="AM26" s="13">
        <f t="shared" si="12"/>
        <v>9.7467270833350685</v>
      </c>
    </row>
    <row r="27" spans="1:39" x14ac:dyDescent="0.25">
      <c r="A27" s="25" t="s">
        <v>77</v>
      </c>
      <c r="B27" s="25" t="s">
        <v>22</v>
      </c>
      <c r="C27" s="26">
        <v>0.1111111111111111</v>
      </c>
      <c r="D27" s="25" t="s">
        <v>78</v>
      </c>
      <c r="E27" s="28">
        <v>0.47916666666666669</v>
      </c>
      <c r="F27" t="s">
        <v>79</v>
      </c>
      <c r="G27" s="3">
        <v>5</v>
      </c>
      <c r="H27" s="5">
        <f t="shared" si="5"/>
        <v>11.5</v>
      </c>
      <c r="I27" s="4">
        <f t="shared" si="2"/>
        <v>16.5</v>
      </c>
      <c r="J27" s="9">
        <f t="shared" si="3"/>
        <v>2.6666666666666665</v>
      </c>
      <c r="K27">
        <v>29.76</v>
      </c>
      <c r="L27">
        <v>95.37</v>
      </c>
      <c r="M27">
        <v>41.878</v>
      </c>
      <c r="N27">
        <v>87.63</v>
      </c>
      <c r="O27">
        <f t="shared" si="10"/>
        <v>12.117999999999999</v>
      </c>
      <c r="P27">
        <f t="shared" si="6"/>
        <v>-7.7400000000000091</v>
      </c>
      <c r="Q27">
        <f t="shared" si="7"/>
        <v>4.5442499999999999</v>
      </c>
      <c r="R27">
        <f t="shared" si="8"/>
        <v>-2.9025000000000034</v>
      </c>
      <c r="S27" s="13">
        <f t="shared" si="15"/>
        <v>369.48424748496376</v>
      </c>
      <c r="U27" s="13">
        <f t="shared" si="11"/>
        <v>34.600508808751336</v>
      </c>
      <c r="V27" s="13">
        <f t="shared" si="11"/>
        <v>31.105727207735804</v>
      </c>
      <c r="W27" s="13">
        <f t="shared" si="11"/>
        <v>27.744548403515672</v>
      </c>
      <c r="X27" s="13">
        <f t="shared" si="11"/>
        <v>24.515124182590924</v>
      </c>
      <c r="Y27" s="13">
        <f t="shared" si="11"/>
        <v>21.415429153279536</v>
      </c>
      <c r="Z27" s="13">
        <f t="shared" si="16"/>
        <v>18.443249105885698</v>
      </c>
      <c r="AA27" s="13">
        <f t="shared" si="16"/>
        <v>15.596175849959968</v>
      </c>
      <c r="AB27" s="13">
        <f t="shared" si="16"/>
        <v>12.871619391664547</v>
      </c>
      <c r="AC27" s="13">
        <f t="shared" si="16"/>
        <v>10.26686796449963</v>
      </c>
      <c r="AD27" s="13">
        <f t="shared" si="17"/>
        <v>7.7792969285497104</v>
      </c>
      <c r="AE27" s="13">
        <f t="shared" si="17"/>
        <v>5.407154058680903</v>
      </c>
      <c r="AF27" s="13">
        <f t="shared" si="17"/>
        <v>3.153651593658696</v>
      </c>
      <c r="AG27" s="14">
        <f t="shared" si="17"/>
        <v>1.0792337628626381</v>
      </c>
      <c r="AH27" s="14">
        <f t="shared" si="18"/>
        <v>1.2501872913332779</v>
      </c>
      <c r="AI27" s="13">
        <f t="shared" si="18"/>
        <v>3.1549097516306421</v>
      </c>
      <c r="AJ27" s="13">
        <f t="shared" si="18"/>
        <v>5.0293909534817223</v>
      </c>
      <c r="AK27" s="13">
        <f t="shared" si="14"/>
        <v>6.8330655520941548</v>
      </c>
      <c r="AL27" s="13">
        <f t="shared" si="12"/>
        <v>8.5668343145954093</v>
      </c>
      <c r="AM27" s="13">
        <f t="shared" si="12"/>
        <v>10.236641376190025</v>
      </c>
    </row>
    <row r="28" spans="1:39" x14ac:dyDescent="0.25">
      <c r="A28" s="25" t="s">
        <v>77</v>
      </c>
      <c r="B28" s="25" t="s">
        <v>22</v>
      </c>
      <c r="C28" s="26">
        <v>0.11458333333333333</v>
      </c>
      <c r="D28" s="25" t="s">
        <v>80</v>
      </c>
      <c r="E28" s="28">
        <v>0.47916666666666669</v>
      </c>
      <c r="F28" t="s">
        <v>81</v>
      </c>
      <c r="G28" s="3">
        <v>5</v>
      </c>
      <c r="H28" s="5">
        <f t="shared" si="5"/>
        <v>11.5</v>
      </c>
      <c r="I28" s="4">
        <f t="shared" si="2"/>
        <v>16.5</v>
      </c>
      <c r="J28" s="9">
        <f t="shared" si="3"/>
        <v>2.75</v>
      </c>
      <c r="K28">
        <v>29.76</v>
      </c>
      <c r="L28">
        <v>95.37</v>
      </c>
      <c r="M28">
        <v>41.878</v>
      </c>
      <c r="N28">
        <v>87.63</v>
      </c>
      <c r="O28">
        <f t="shared" si="10"/>
        <v>12.117999999999999</v>
      </c>
      <c r="P28">
        <f t="shared" si="6"/>
        <v>-7.7400000000000091</v>
      </c>
      <c r="Q28">
        <f t="shared" si="7"/>
        <v>4.4065454545454541</v>
      </c>
      <c r="R28">
        <f t="shared" si="8"/>
        <v>-2.814545454545458</v>
      </c>
      <c r="S28" s="13">
        <f t="shared" si="15"/>
        <v>358.28775513693449</v>
      </c>
      <c r="U28" s="13">
        <f t="shared" si="11"/>
        <v>34.572141367669602</v>
      </c>
      <c r="V28" s="13">
        <f t="shared" si="11"/>
        <v>31.076858622224432</v>
      </c>
      <c r="W28" s="13">
        <f t="shared" si="11"/>
        <v>27.715880662413987</v>
      </c>
      <c r="X28" s="13">
        <f t="shared" si="11"/>
        <v>24.487442922759044</v>
      </c>
      <c r="Y28" s="13">
        <f t="shared" si="11"/>
        <v>21.389626080726437</v>
      </c>
      <c r="Z28" s="13">
        <f t="shared" si="16"/>
        <v>18.420357460216824</v>
      </c>
      <c r="AA28" s="13">
        <f t="shared" si="16"/>
        <v>15.577430866209623</v>
      </c>
      <c r="AB28" s="13">
        <f t="shared" si="16"/>
        <v>12.858570973680081</v>
      </c>
      <c r="AC28" s="13">
        <f t="shared" si="16"/>
        <v>10.261615109773674</v>
      </c>
      <c r="AD28" s="13">
        <f t="shared" si="17"/>
        <v>7.785051793771399</v>
      </c>
      <c r="AE28" s="13">
        <f t="shared" si="17"/>
        <v>5.4299164269311877</v>
      </c>
      <c r="AF28" s="13">
        <f t="shared" si="17"/>
        <v>3.2092381147539677</v>
      </c>
      <c r="AG28" s="14">
        <f t="shared" si="17"/>
        <v>1.2512237401852033</v>
      </c>
      <c r="AH28" s="14">
        <f t="shared" si="18"/>
        <v>1.3932777918363028</v>
      </c>
      <c r="AI28" s="13">
        <f t="shared" si="18"/>
        <v>3.1983853320774598</v>
      </c>
      <c r="AJ28" s="13">
        <f t="shared" si="18"/>
        <v>5.0378237471692628</v>
      </c>
      <c r="AK28" s="13">
        <f t="shared" si="14"/>
        <v>6.8180120491676055</v>
      </c>
      <c r="AL28" s="13">
        <f t="shared" si="12"/>
        <v>8.5314649143051131</v>
      </c>
      <c r="AM28" s="13">
        <f t="shared" si="12"/>
        <v>10.181657296943859</v>
      </c>
    </row>
    <row r="29" spans="1:39" x14ac:dyDescent="0.25">
      <c r="A29" s="12" t="s">
        <v>13</v>
      </c>
      <c r="B29" s="12" t="s">
        <v>22</v>
      </c>
      <c r="C29" s="16">
        <v>0.15208333333333332</v>
      </c>
      <c r="D29" s="12" t="s">
        <v>14</v>
      </c>
      <c r="E29" s="21">
        <v>0.34930555555555554</v>
      </c>
      <c r="F29" s="12" t="s">
        <v>15</v>
      </c>
      <c r="G29" s="18">
        <v>7</v>
      </c>
      <c r="H29" s="5">
        <f t="shared" si="5"/>
        <v>8.3833333333333329</v>
      </c>
      <c r="I29" s="19">
        <f t="shared" si="2"/>
        <v>15.383333333333333</v>
      </c>
      <c r="J29" s="20">
        <f t="shared" si="3"/>
        <v>3.6499999999999995</v>
      </c>
      <c r="K29" s="12">
        <v>36.17</v>
      </c>
      <c r="L29" s="12">
        <v>115.14</v>
      </c>
      <c r="M29" s="12">
        <v>41.878</v>
      </c>
      <c r="N29" s="12">
        <v>87.63</v>
      </c>
      <c r="O29" s="12">
        <f t="shared" si="10"/>
        <v>5.7079999999999984</v>
      </c>
      <c r="P29" s="12">
        <f t="shared" si="6"/>
        <v>-27.510000000000005</v>
      </c>
      <c r="Q29" s="12">
        <f t="shared" si="7"/>
        <v>1.563835616438356</v>
      </c>
      <c r="R29" s="12">
        <f t="shared" si="8"/>
        <v>-7.5369863013698657</v>
      </c>
      <c r="S29" s="14">
        <f t="shared" si="15"/>
        <v>527.45907597211306</v>
      </c>
      <c r="T29" s="12"/>
      <c r="U29" s="14">
        <f t="shared" si="11"/>
        <v>25.464124648352886</v>
      </c>
      <c r="V29" s="14">
        <f t="shared" si="11"/>
        <v>22.354129158185856</v>
      </c>
      <c r="W29" s="14">
        <f t="shared" si="11"/>
        <v>19.381906382364278</v>
      </c>
      <c r="X29" s="14">
        <f t="shared" si="11"/>
        <v>16.545770334045883</v>
      </c>
      <c r="Y29" s="14">
        <f t="shared" si="11"/>
        <v>13.843854534421613</v>
      </c>
      <c r="Z29" s="14">
        <f t="shared" si="16"/>
        <v>11.274108591428956</v>
      </c>
      <c r="AA29" s="14">
        <f t="shared" si="16"/>
        <v>8.8343258809872243</v>
      </c>
      <c r="AB29" s="14">
        <f t="shared" si="16"/>
        <v>6.5222789365429179</v>
      </c>
      <c r="AC29" s="14">
        <f t="shared" si="16"/>
        <v>4.3363226730503817</v>
      </c>
      <c r="AD29" s="14">
        <f t="shared" si="17"/>
        <v>2.2792695741430178</v>
      </c>
      <c r="AE29" s="14">
        <f t="shared" si="17"/>
        <v>0.46753250655607331</v>
      </c>
      <c r="AF29" s="14">
        <f t="shared" si="17"/>
        <v>1.5886723061984176</v>
      </c>
      <c r="AG29" s="14">
        <f t="shared" si="17"/>
        <v>3.3024053133604645</v>
      </c>
      <c r="AH29" s="14">
        <f t="shared" si="18"/>
        <v>4.9299917968856732</v>
      </c>
      <c r="AI29" s="14">
        <f t="shared" si="18"/>
        <v>6.4657730073554776</v>
      </c>
      <c r="AJ29" s="14">
        <f t="shared" si="18"/>
        <v>7.9146009652467422</v>
      </c>
      <c r="AK29" s="14">
        <f t="shared" si="14"/>
        <v>9.2835878285492832</v>
      </c>
      <c r="AL29" s="14">
        <f t="shared" si="12"/>
        <v>10.58111154627063</v>
      </c>
      <c r="AM29" s="14">
        <f t="shared" si="12"/>
        <v>11.816614517872951</v>
      </c>
    </row>
    <row r="30" spans="1:39" x14ac:dyDescent="0.25">
      <c r="A30" t="s">
        <v>3</v>
      </c>
      <c r="B30" t="s">
        <v>22</v>
      </c>
      <c r="C30" s="1">
        <v>0.17152777777777775</v>
      </c>
      <c r="D30" t="s">
        <v>8</v>
      </c>
      <c r="E30" s="7">
        <v>0.39097222222222222</v>
      </c>
      <c r="F30" t="s">
        <v>10</v>
      </c>
      <c r="G30" s="4">
        <v>7</v>
      </c>
      <c r="H30" s="5">
        <f t="shared" si="5"/>
        <v>9.3833333333333329</v>
      </c>
      <c r="I30" s="4">
        <f t="shared" si="2"/>
        <v>16.383333333333333</v>
      </c>
      <c r="J30" s="9">
        <f t="shared" si="3"/>
        <v>4.1166666666666663</v>
      </c>
      <c r="K30">
        <v>34.049999999999997</v>
      </c>
      <c r="L30">
        <v>118.24</v>
      </c>
      <c r="M30">
        <v>41.878</v>
      </c>
      <c r="N30">
        <v>87.63</v>
      </c>
      <c r="O30">
        <f t="shared" si="10"/>
        <v>7.828000000000003</v>
      </c>
      <c r="P30">
        <f t="shared" si="6"/>
        <v>-30.61</v>
      </c>
      <c r="Q30">
        <f t="shared" si="7"/>
        <v>1.9015384615384625</v>
      </c>
      <c r="R30">
        <f t="shared" si="8"/>
        <v>-7.4356275303643731</v>
      </c>
      <c r="S30" s="13">
        <f t="shared" si="15"/>
        <v>525.9107973425306</v>
      </c>
      <c r="U30" s="13">
        <f t="shared" si="11"/>
        <v>16.733731199320186</v>
      </c>
      <c r="V30" s="13">
        <f t="shared" si="11"/>
        <v>13.958330590999347</v>
      </c>
      <c r="W30" s="13">
        <f t="shared" si="11"/>
        <v>11.444017725858266</v>
      </c>
      <c r="X30" s="13">
        <f t="shared" si="11"/>
        <v>9.2680744222526723</v>
      </c>
      <c r="Y30" s="13">
        <f t="shared" si="11"/>
        <v>7.5672367823869644</v>
      </c>
      <c r="Z30" s="13">
        <f t="shared" si="16"/>
        <v>6.5453449221592086</v>
      </c>
      <c r="AA30" s="13">
        <f t="shared" si="16"/>
        <v>6.3683824355984626</v>
      </c>
      <c r="AB30" s="13">
        <f t="shared" si="16"/>
        <v>6.9624939615516475</v>
      </c>
      <c r="AC30" s="13">
        <f t="shared" si="16"/>
        <v>8.0508325504876073</v>
      </c>
      <c r="AD30" s="13">
        <f t="shared" si="17"/>
        <v>9.3773462325183772</v>
      </c>
      <c r="AE30" s="13">
        <f t="shared" si="17"/>
        <v>10.7859794098135</v>
      </c>
      <c r="AF30" s="13">
        <f t="shared" si="17"/>
        <v>12.193205775437411</v>
      </c>
      <c r="AG30" s="13">
        <f t="shared" si="17"/>
        <v>13.555103804522579</v>
      </c>
      <c r="AH30" s="13">
        <f t="shared" si="18"/>
        <v>14.848496090787457</v>
      </c>
      <c r="AI30" s="13">
        <f t="shared" si="18"/>
        <v>16.061485713284785</v>
      </c>
      <c r="AJ30" s="13">
        <f t="shared" si="18"/>
        <v>17.188736513810781</v>
      </c>
      <c r="AK30" s="13">
        <f t="shared" si="14"/>
        <v>18.229056871701665</v>
      </c>
      <c r="AL30" s="13">
        <f t="shared" si="12"/>
        <v>19.184129750610545</v>
      </c>
      <c r="AM30" s="13">
        <f t="shared" si="12"/>
        <v>20.057838270946245</v>
      </c>
    </row>
    <row r="31" spans="1:39" x14ac:dyDescent="0.25">
      <c r="A31" t="s">
        <v>3</v>
      </c>
      <c r="B31" t="s">
        <v>22</v>
      </c>
      <c r="C31" s="1">
        <v>0.17291666666666669</v>
      </c>
      <c r="D31" t="s">
        <v>23</v>
      </c>
      <c r="E31" s="7">
        <v>0.40625</v>
      </c>
      <c r="F31" t="s">
        <v>24</v>
      </c>
      <c r="G31" s="3">
        <v>7</v>
      </c>
      <c r="H31" s="5">
        <f t="shared" si="5"/>
        <v>9.75</v>
      </c>
      <c r="I31" s="4">
        <f t="shared" si="2"/>
        <v>16.75</v>
      </c>
      <c r="J31" s="9">
        <f t="shared" si="3"/>
        <v>4.1500000000000004</v>
      </c>
      <c r="K31">
        <v>34.049999999999997</v>
      </c>
      <c r="L31">
        <v>118.24</v>
      </c>
      <c r="M31">
        <v>41.878</v>
      </c>
      <c r="N31">
        <v>87.63</v>
      </c>
      <c r="O31">
        <f t="shared" si="10"/>
        <v>7.828000000000003</v>
      </c>
      <c r="P31">
        <f t="shared" si="6"/>
        <v>-30.61</v>
      </c>
      <c r="Q31">
        <f t="shared" si="7"/>
        <v>1.8862650602409643</v>
      </c>
      <c r="R31">
        <f t="shared" si="8"/>
        <v>-7.3759036144578305</v>
      </c>
      <c r="S31" s="13">
        <f t="shared" si="15"/>
        <v>521.68661423134552</v>
      </c>
      <c r="U31" s="13">
        <f t="shared" si="11"/>
        <v>14.932225521810317</v>
      </c>
      <c r="V31" s="13">
        <f t="shared" si="11"/>
        <v>12.424215785540403</v>
      </c>
      <c r="W31" s="13">
        <f t="shared" si="11"/>
        <v>10.307134388800872</v>
      </c>
      <c r="X31" s="13">
        <f t="shared" si="11"/>
        <v>8.7225003774154715</v>
      </c>
      <c r="Y31" s="13">
        <f t="shared" si="11"/>
        <v>7.8437507026897499</v>
      </c>
      <c r="Z31" s="13">
        <f t="shared" si="16"/>
        <v>7.7677448325434568</v>
      </c>
      <c r="AA31" s="13">
        <f t="shared" si="16"/>
        <v>8.3929266492598185</v>
      </c>
      <c r="AB31" s="13">
        <f t="shared" si="16"/>
        <v>9.4814923330899123</v>
      </c>
      <c r="AC31" s="13">
        <f t="shared" si="16"/>
        <v>10.812945581704982</v>
      </c>
      <c r="AD31" s="13">
        <f t="shared" si="17"/>
        <v>12.241703137522926</v>
      </c>
      <c r="AE31" s="13">
        <f t="shared" si="17"/>
        <v>13.682737179219634</v>
      </c>
      <c r="AF31" s="13">
        <f t="shared" si="17"/>
        <v>15.08771624410103</v>
      </c>
      <c r="AG31" s="13">
        <f t="shared" si="17"/>
        <v>16.42910932846355</v>
      </c>
      <c r="AH31" s="13">
        <f t="shared" si="18"/>
        <v>17.69131517951595</v>
      </c>
      <c r="AI31" s="13">
        <f t="shared" si="18"/>
        <v>18.865880774370119</v>
      </c>
      <c r="AJ31" s="13">
        <f t="shared" si="18"/>
        <v>19.948901769860356</v>
      </c>
      <c r="AK31" s="13">
        <f t="shared" si="14"/>
        <v>20.939583993693795</v>
      </c>
      <c r="AL31" s="13">
        <f t="shared" si="12"/>
        <v>21.83943942181644</v>
      </c>
      <c r="AM31" s="13">
        <f t="shared" si="12"/>
        <v>22.651842244249778</v>
      </c>
    </row>
    <row r="32" spans="1:39" x14ac:dyDescent="0.25">
      <c r="A32" s="12" t="s">
        <v>107</v>
      </c>
      <c r="B32" s="12" t="s">
        <v>22</v>
      </c>
      <c r="C32" s="16">
        <v>0.1423611111111111</v>
      </c>
      <c r="D32" s="12" t="s">
        <v>108</v>
      </c>
      <c r="E32" s="17">
        <v>0.51041666666666663</v>
      </c>
      <c r="F32" s="12" t="s">
        <v>109</v>
      </c>
      <c r="G32" s="18">
        <v>4</v>
      </c>
      <c r="H32" s="5">
        <f t="shared" si="5"/>
        <v>12.25</v>
      </c>
      <c r="I32" s="19">
        <f t="shared" si="2"/>
        <v>16.25</v>
      </c>
      <c r="J32" s="20">
        <f t="shared" si="3"/>
        <v>3.4166666666666665</v>
      </c>
      <c r="K32" s="12">
        <v>25.76</v>
      </c>
      <c r="L32" s="12">
        <v>80.19</v>
      </c>
      <c r="M32" s="12">
        <v>41.878</v>
      </c>
      <c r="N32" s="12">
        <v>87.63</v>
      </c>
      <c r="O32" s="12">
        <f t="shared" si="10"/>
        <v>16.117999999999999</v>
      </c>
      <c r="P32" s="12">
        <f t="shared" si="6"/>
        <v>7.4399999999999977</v>
      </c>
      <c r="Q32" s="12">
        <f t="shared" si="7"/>
        <v>4.7174634146341461</v>
      </c>
      <c r="R32" s="12">
        <f t="shared" si="8"/>
        <v>2.1775609756097554</v>
      </c>
      <c r="S32" s="14">
        <f t="shared" si="15"/>
        <v>356.03261354996675</v>
      </c>
      <c r="T32" s="12">
        <v>352</v>
      </c>
      <c r="U32" s="14">
        <f t="shared" si="11"/>
        <v>45.637762734404916</v>
      </c>
      <c r="V32" s="14">
        <f t="shared" si="11"/>
        <v>41.723082141673601</v>
      </c>
      <c r="W32" s="14">
        <f t="shared" si="11"/>
        <v>37.94256581712137</v>
      </c>
      <c r="X32" s="14">
        <f t="shared" si="11"/>
        <v>34.294553364057769</v>
      </c>
      <c r="Y32" s="14">
        <f t="shared" si="11"/>
        <v>30.777231849807244</v>
      </c>
      <c r="Z32" s="14">
        <f t="shared" si="16"/>
        <v>27.388621278658182</v>
      </c>
      <c r="AA32" s="14">
        <f t="shared" si="16"/>
        <v>24.126559187560431</v>
      </c>
      <c r="AB32" s="14">
        <f t="shared" si="16"/>
        <v>20.988684752741435</v>
      </c>
      <c r="AC32" s="14">
        <f t="shared" si="16"/>
        <v>17.972423324509407</v>
      </c>
      <c r="AD32" s="14">
        <f t="shared" si="17"/>
        <v>15.074973605067699</v>
      </c>
      <c r="AE32" s="14">
        <f t="shared" si="17"/>
        <v>12.293303270687392</v>
      </c>
      <c r="AF32" s="14">
        <f t="shared" si="17"/>
        <v>9.6241704123064942</v>
      </c>
      <c r="AG32" s="14">
        <f t="shared" si="17"/>
        <v>7.0642343097375004</v>
      </c>
      <c r="AH32" s="14">
        <f t="shared" si="18"/>
        <v>4.6105724050081038</v>
      </c>
      <c r="AI32" s="14">
        <f t="shared" si="18"/>
        <v>2.2644402398297867</v>
      </c>
      <c r="AJ32" s="14">
        <f t="shared" si="18"/>
        <v>0.31742320126314327</v>
      </c>
      <c r="AK32" s="14">
        <f t="shared" si="14"/>
        <v>2.21546714598326</v>
      </c>
      <c r="AL32" s="14">
        <f t="shared" si="12"/>
        <v>4.2927044341538592</v>
      </c>
      <c r="AM32" s="14">
        <f t="shared" si="12"/>
        <v>6.2992154142965262</v>
      </c>
    </row>
    <row r="33" spans="1:39" x14ac:dyDescent="0.25">
      <c r="A33" s="25" t="s">
        <v>107</v>
      </c>
      <c r="B33" s="25" t="s">
        <v>22</v>
      </c>
      <c r="C33" s="26">
        <v>0.14097222222222222</v>
      </c>
      <c r="D33" s="25" t="s">
        <v>110</v>
      </c>
      <c r="E33" s="27">
        <v>0.51666666666666672</v>
      </c>
      <c r="F33" t="s">
        <v>111</v>
      </c>
      <c r="G33" s="3">
        <v>4</v>
      </c>
      <c r="H33" s="5">
        <f t="shared" si="5"/>
        <v>12.400000000000002</v>
      </c>
      <c r="I33" s="4">
        <f t="shared" si="2"/>
        <v>16.400000000000002</v>
      </c>
      <c r="J33" s="9">
        <f t="shared" si="3"/>
        <v>3.3833333333333333</v>
      </c>
      <c r="K33">
        <v>25.76</v>
      </c>
      <c r="L33">
        <v>80.19</v>
      </c>
      <c r="M33">
        <v>41.878</v>
      </c>
      <c r="N33">
        <v>87.63</v>
      </c>
      <c r="O33">
        <f t="shared" si="10"/>
        <v>16.117999999999999</v>
      </c>
      <c r="P33">
        <f t="shared" si="6"/>
        <v>7.4399999999999977</v>
      </c>
      <c r="Q33">
        <f t="shared" si="7"/>
        <v>4.7639408866995074</v>
      </c>
      <c r="R33">
        <f t="shared" si="8"/>
        <v>2.1990147783251226</v>
      </c>
      <c r="S33" s="13">
        <f t="shared" si="15"/>
        <v>359.54032402829159</v>
      </c>
      <c r="T33">
        <v>352</v>
      </c>
      <c r="U33" s="13">
        <f t="shared" si="11"/>
        <v>46.140880939292678</v>
      </c>
      <c r="V33" s="13">
        <f t="shared" si="11"/>
        <v>42.23134278564082</v>
      </c>
      <c r="W33" s="13">
        <f t="shared" si="11"/>
        <v>38.456070845841182</v>
      </c>
      <c r="X33" s="13">
        <f t="shared" si="11"/>
        <v>34.813395085583444</v>
      </c>
      <c r="Y33" s="13">
        <f t="shared" si="11"/>
        <v>31.30148969762816</v>
      </c>
      <c r="Z33" s="13">
        <f t="shared" si="16"/>
        <v>27.91835754608071</v>
      </c>
      <c r="AA33" s="13">
        <f t="shared" si="16"/>
        <v>24.661813199205589</v>
      </c>
      <c r="AB33" s="13">
        <f t="shared" si="16"/>
        <v>21.529464497227512</v>
      </c>
      <c r="AC33" s="13">
        <f t="shared" si="16"/>
        <v>18.518692626676653</v>
      </c>
      <c r="AD33" s="13">
        <f t="shared" si="17"/>
        <v>15.626630708325596</v>
      </c>
      <c r="AE33" s="13">
        <f t="shared" si="17"/>
        <v>12.850140954128019</v>
      </c>
      <c r="AF33" s="13">
        <f t="shared" si="17"/>
        <v>10.185790512257908</v>
      </c>
      <c r="AG33" s="13">
        <f t="shared" si="17"/>
        <v>7.6298262013801654</v>
      </c>
      <c r="AH33" s="13">
        <f t="shared" si="18"/>
        <v>5.1781484392623893</v>
      </c>
      <c r="AI33" s="13">
        <f t="shared" si="18"/>
        <v>2.8262848137319128</v>
      </c>
      <c r="AJ33" s="14">
        <f t="shared" si="18"/>
        <v>0.56936458161353232</v>
      </c>
      <c r="AK33" s="13">
        <f t="shared" si="14"/>
        <v>1.5979121641526453</v>
      </c>
      <c r="AL33" s="13">
        <f t="shared" si="12"/>
        <v>3.6812845862770636</v>
      </c>
      <c r="AM33" s="13">
        <f t="shared" si="12"/>
        <v>5.6869675986117505</v>
      </c>
    </row>
    <row r="34" spans="1:39" x14ac:dyDescent="0.25">
      <c r="A34" s="25" t="s">
        <v>89</v>
      </c>
      <c r="B34" s="25" t="s">
        <v>22</v>
      </c>
      <c r="C34" s="26">
        <v>9.5138888888888884E-2</v>
      </c>
      <c r="D34" s="25" t="s">
        <v>92</v>
      </c>
      <c r="E34" s="27">
        <v>0.5</v>
      </c>
      <c r="F34" t="s">
        <v>70</v>
      </c>
      <c r="G34" s="3">
        <v>5</v>
      </c>
      <c r="H34" s="5">
        <f t="shared" si="5"/>
        <v>12</v>
      </c>
      <c r="I34" s="4">
        <f t="shared" si="2"/>
        <v>17</v>
      </c>
      <c r="J34" s="9">
        <f t="shared" si="3"/>
        <v>2.2833333333333332</v>
      </c>
      <c r="K34">
        <v>35.47</v>
      </c>
      <c r="L34">
        <v>97.52</v>
      </c>
      <c r="M34">
        <v>41.878</v>
      </c>
      <c r="N34">
        <v>87.63</v>
      </c>
      <c r="O34">
        <f t="shared" si="10"/>
        <v>6.4080000000000013</v>
      </c>
      <c r="P34">
        <f t="shared" si="6"/>
        <v>-9.89</v>
      </c>
      <c r="Q34">
        <f t="shared" si="7"/>
        <v>2.8064233576642343</v>
      </c>
      <c r="R34">
        <f t="shared" si="8"/>
        <v>-4.3313868613138693</v>
      </c>
      <c r="S34" s="13">
        <f t="shared" si="15"/>
        <v>353.65535373519697</v>
      </c>
      <c r="U34" s="13">
        <f t="shared" si="11"/>
        <v>30.624774068478665</v>
      </c>
      <c r="V34" s="13">
        <f t="shared" si="11"/>
        <v>27.25626010258398</v>
      </c>
      <c r="W34" s="13">
        <f t="shared" si="11"/>
        <v>24.024483934352208</v>
      </c>
      <c r="X34" s="13">
        <f t="shared" si="11"/>
        <v>20.927793876458384</v>
      </c>
      <c r="Y34" s="13">
        <f t="shared" si="11"/>
        <v>17.96437100869305</v>
      </c>
      <c r="Z34" s="13">
        <f t="shared" si="16"/>
        <v>15.132219245738693</v>
      </c>
      <c r="AA34" s="13">
        <f t="shared" si="16"/>
        <v>12.429166412154586</v>
      </c>
      <c r="AB34" s="13">
        <f t="shared" si="16"/>
        <v>9.8528979751176653</v>
      </c>
      <c r="AC34" s="13">
        <f t="shared" si="16"/>
        <v>7.4010969718609401</v>
      </c>
      <c r="AD34" s="13">
        <f t="shared" si="17"/>
        <v>5.072011740552556</v>
      </c>
      <c r="AE34" s="13">
        <f t="shared" si="17"/>
        <v>2.8676309890682035</v>
      </c>
      <c r="AF34" s="14">
        <f t="shared" si="17"/>
        <v>0.84383381879684261</v>
      </c>
      <c r="AG34" s="14">
        <f t="shared" si="17"/>
        <v>1.3336604555891809</v>
      </c>
      <c r="AH34" s="13">
        <f t="shared" si="18"/>
        <v>3.1867682244777589</v>
      </c>
      <c r="AI34" s="13">
        <f t="shared" si="18"/>
        <v>4.971949040478715</v>
      </c>
      <c r="AJ34" s="13">
        <f t="shared" si="18"/>
        <v>6.6705323002719892</v>
      </c>
      <c r="AK34" s="13">
        <f t="shared" si="14"/>
        <v>8.2855871764620925</v>
      </c>
      <c r="AL34" s="13">
        <f t="shared" si="12"/>
        <v>9.8233765500184465</v>
      </c>
      <c r="AM34" s="13">
        <f t="shared" si="12"/>
        <v>11.291510205912402</v>
      </c>
    </row>
    <row r="35" spans="1:39" x14ac:dyDescent="0.25">
      <c r="A35" t="s">
        <v>17</v>
      </c>
      <c r="B35" t="s">
        <v>22</v>
      </c>
      <c r="C35" s="1">
        <v>0.14930555555555555</v>
      </c>
      <c r="D35" t="s">
        <v>67</v>
      </c>
      <c r="E35" s="7">
        <v>0.43402777777777773</v>
      </c>
      <c r="F35" t="s">
        <v>68</v>
      </c>
      <c r="G35" s="3">
        <v>6</v>
      </c>
      <c r="H35" s="5">
        <f t="shared" si="5"/>
        <v>10.416666666666666</v>
      </c>
      <c r="I35" s="4">
        <f t="shared" ref="I35:I66" si="19">(H35+G35)</f>
        <v>16.416666666666664</v>
      </c>
      <c r="J35" s="9">
        <f t="shared" ref="J35:J66" si="20">(C35*24)</f>
        <v>3.583333333333333</v>
      </c>
      <c r="K35">
        <v>33.450000000000003</v>
      </c>
      <c r="L35">
        <v>112.07</v>
      </c>
      <c r="M35">
        <v>41.878</v>
      </c>
      <c r="N35">
        <v>87.63</v>
      </c>
      <c r="O35">
        <f t="shared" si="10"/>
        <v>8.4279999999999973</v>
      </c>
      <c r="P35">
        <f t="shared" si="6"/>
        <v>-24.439999999999998</v>
      </c>
      <c r="Q35">
        <f t="shared" si="7"/>
        <v>2.3519999999999994</v>
      </c>
      <c r="R35">
        <f t="shared" si="8"/>
        <v>-6.8204651162790695</v>
      </c>
      <c r="S35" s="13">
        <f t="shared" si="15"/>
        <v>494.36904720968306</v>
      </c>
      <c r="U35" s="13">
        <f t="shared" si="11"/>
        <v>21.603252741233963</v>
      </c>
      <c r="V35" s="13">
        <f t="shared" si="11"/>
        <v>18.582188466023361</v>
      </c>
      <c r="W35" s="13">
        <f t="shared" si="11"/>
        <v>15.730997686382628</v>
      </c>
      <c r="X35" s="13">
        <f t="shared" si="11"/>
        <v>13.063428914579124</v>
      </c>
      <c r="Y35" s="13">
        <f t="shared" si="11"/>
        <v>10.604840951704626</v>
      </c>
      <c r="Z35" s="13">
        <f t="shared" si="16"/>
        <v>8.40453913963254</v>
      </c>
      <c r="AA35" s="13">
        <f t="shared" si="16"/>
        <v>6.5622337540725129</v>
      </c>
      <c r="AB35" s="13">
        <f t="shared" si="16"/>
        <v>5.2703611836819411</v>
      </c>
      <c r="AC35" s="13">
        <f t="shared" si="16"/>
        <v>4.7913583720152593</v>
      </c>
      <c r="AD35" s="13">
        <f t="shared" si="17"/>
        <v>5.1893048161150483</v>
      </c>
      <c r="AE35" s="13">
        <f t="shared" si="17"/>
        <v>6.1775448910346888</v>
      </c>
      <c r="AF35" s="13">
        <f t="shared" si="17"/>
        <v>7.4345132295133265</v>
      </c>
      <c r="AG35" s="13">
        <f t="shared" si="17"/>
        <v>8.77606418037632</v>
      </c>
      <c r="AH35" s="13">
        <f t="shared" si="18"/>
        <v>10.11483783242568</v>
      </c>
      <c r="AI35" s="13">
        <f t="shared" si="18"/>
        <v>11.410308785007514</v>
      </c>
      <c r="AJ35" s="13">
        <f t="shared" si="18"/>
        <v>12.644027845040393</v>
      </c>
      <c r="AK35" s="13">
        <f t="shared" si="14"/>
        <v>13.808716568545293</v>
      </c>
      <c r="AL35" s="13">
        <f t="shared" si="12"/>
        <v>14.903352347703173</v>
      </c>
      <c r="AM35" s="13">
        <f t="shared" si="12"/>
        <v>15.93083915825301</v>
      </c>
    </row>
    <row r="36" spans="1:39" x14ac:dyDescent="0.25">
      <c r="A36" t="s">
        <v>44</v>
      </c>
      <c r="B36" t="s">
        <v>22</v>
      </c>
      <c r="C36" s="1">
        <v>0.17361111111111113</v>
      </c>
      <c r="D36" t="s">
        <v>45</v>
      </c>
      <c r="E36" s="7">
        <v>0.44444444444444442</v>
      </c>
      <c r="F36" t="s">
        <v>46</v>
      </c>
      <c r="G36" s="3">
        <v>7</v>
      </c>
      <c r="H36" s="5">
        <f t="shared" si="5"/>
        <v>10.666666666666666</v>
      </c>
      <c r="I36" s="4">
        <f t="shared" si="19"/>
        <v>17.666666666666664</v>
      </c>
      <c r="J36" s="9">
        <f t="shared" si="20"/>
        <v>4.166666666666667</v>
      </c>
      <c r="K36">
        <v>37.770000000000003</v>
      </c>
      <c r="L36">
        <v>122.42</v>
      </c>
      <c r="M36">
        <v>41.878</v>
      </c>
      <c r="N36">
        <v>87.63</v>
      </c>
      <c r="O36">
        <f t="shared" si="10"/>
        <v>4.107999999999997</v>
      </c>
      <c r="P36">
        <f t="shared" si="6"/>
        <v>-34.790000000000006</v>
      </c>
      <c r="Q36">
        <f t="shared" si="7"/>
        <v>0.98591999999999924</v>
      </c>
      <c r="R36">
        <f t="shared" si="8"/>
        <v>-8.3496000000000006</v>
      </c>
      <c r="S36" s="13">
        <f t="shared" si="15"/>
        <v>576.11689530577053</v>
      </c>
      <c r="U36" s="13">
        <f t="shared" si="11"/>
        <v>7.3450459442454568</v>
      </c>
      <c r="V36" s="13">
        <f t="shared" si="11"/>
        <v>7.6471711025660198</v>
      </c>
      <c r="W36" s="13">
        <f t="shared" si="11"/>
        <v>8.9044412117739586</v>
      </c>
      <c r="X36" s="13">
        <f t="shared" si="11"/>
        <v>10.672999561875665</v>
      </c>
      <c r="Y36" s="13">
        <f t="shared" si="11"/>
        <v>12.650286142474529</v>
      </c>
      <c r="Z36" s="13">
        <f t="shared" si="16"/>
        <v>14.678685379052702</v>
      </c>
      <c r="AA36" s="13">
        <f t="shared" si="16"/>
        <v>16.678869365201759</v>
      </c>
      <c r="AB36" s="13">
        <f t="shared" si="16"/>
        <v>18.609332117381946</v>
      </c>
      <c r="AC36" s="13">
        <f t="shared" si="16"/>
        <v>20.447289381426678</v>
      </c>
      <c r="AD36" s="13">
        <f t="shared" si="17"/>
        <v>22.179795916647542</v>
      </c>
      <c r="AE36" s="13">
        <f t="shared" si="17"/>
        <v>23.799435088725964</v>
      </c>
      <c r="AF36" s="13">
        <f t="shared" si="17"/>
        <v>25.302114302479204</v>
      </c>
      <c r="AG36" s="13">
        <f t="shared" si="17"/>
        <v>26.685882618169963</v>
      </c>
      <c r="AH36" s="13">
        <f t="shared" si="18"/>
        <v>27.95027348254413</v>
      </c>
      <c r="AI36" s="13">
        <f t="shared" si="18"/>
        <v>29.095932767071126</v>
      </c>
      <c r="AJ36" s="13">
        <f t="shared" si="18"/>
        <v>30.124410719737845</v>
      </c>
      <c r="AK36" s="13">
        <f t="shared" si="14"/>
        <v>31.038053745514866</v>
      </c>
      <c r="AL36" s="13">
        <f t="shared" si="12"/>
        <v>31.839961018483425</v>
      </c>
      <c r="AM36" s="13">
        <f t="shared" si="12"/>
        <v>32.533986339381713</v>
      </c>
    </row>
    <row r="37" spans="1:39" x14ac:dyDescent="0.25">
      <c r="A37" t="s">
        <v>44</v>
      </c>
      <c r="B37" t="s">
        <v>22</v>
      </c>
      <c r="C37" s="1">
        <v>0.18124999999999999</v>
      </c>
      <c r="D37" t="s">
        <v>47</v>
      </c>
      <c r="E37" s="7">
        <v>0.47013888888888888</v>
      </c>
      <c r="F37" t="s">
        <v>48</v>
      </c>
      <c r="G37" s="3">
        <v>7</v>
      </c>
      <c r="H37" s="5">
        <f t="shared" si="5"/>
        <v>11.283333333333333</v>
      </c>
      <c r="I37" s="4">
        <f t="shared" si="19"/>
        <v>18.283333333333331</v>
      </c>
      <c r="J37" s="9">
        <f t="shared" si="20"/>
        <v>4.3499999999999996</v>
      </c>
      <c r="K37">
        <v>37.770000000000003</v>
      </c>
      <c r="L37">
        <v>122.42</v>
      </c>
      <c r="M37">
        <v>41.878</v>
      </c>
      <c r="N37">
        <v>87.63</v>
      </c>
      <c r="O37">
        <f t="shared" si="10"/>
        <v>4.107999999999997</v>
      </c>
      <c r="P37">
        <f t="shared" si="6"/>
        <v>-34.790000000000006</v>
      </c>
      <c r="Q37">
        <f t="shared" si="7"/>
        <v>0.94436781609195342</v>
      </c>
      <c r="R37">
        <f t="shared" si="8"/>
        <v>-7.9977011494252892</v>
      </c>
      <c r="S37" s="13">
        <f t="shared" si="15"/>
        <v>551.83610661472289</v>
      </c>
      <c r="U37" s="13">
        <f t="shared" si="11"/>
        <v>9.2356603534584369</v>
      </c>
      <c r="V37" s="13">
        <f t="shared" si="11"/>
        <v>10.913870001429549</v>
      </c>
      <c r="W37" s="13">
        <f t="shared" si="11"/>
        <v>12.964203018157585</v>
      </c>
      <c r="X37" s="13">
        <f t="shared" si="11"/>
        <v>15.155132762144371</v>
      </c>
      <c r="Y37" s="13">
        <f t="shared" si="11"/>
        <v>17.366258818155941</v>
      </c>
      <c r="Z37" s="13">
        <f t="shared" si="16"/>
        <v>19.534443053169813</v>
      </c>
      <c r="AA37" s="13">
        <f t="shared" si="16"/>
        <v>21.625057754979185</v>
      </c>
      <c r="AB37" s="13">
        <f t="shared" si="16"/>
        <v>23.61822873655791</v>
      </c>
      <c r="AC37" s="13">
        <f t="shared" si="16"/>
        <v>25.502164428091447</v>
      </c>
      <c r="AD37" s="13">
        <f t="shared" si="17"/>
        <v>27.269772890090081</v>
      </c>
      <c r="AE37" s="13">
        <f t="shared" si="17"/>
        <v>28.91686012694483</v>
      </c>
      <c r="AF37" s="13">
        <f t="shared" si="17"/>
        <v>30.441127575277971</v>
      </c>
      <c r="AG37" s="13">
        <f t="shared" si="17"/>
        <v>31.841594732276675</v>
      </c>
      <c r="AH37" s="13">
        <f t="shared" si="18"/>
        <v>33.118259526654171</v>
      </c>
      <c r="AI37" s="13">
        <f t="shared" si="18"/>
        <v>34.271898334378434</v>
      </c>
      <c r="AJ37" s="13">
        <f t="shared" si="18"/>
        <v>35.303952282109115</v>
      </c>
      <c r="AK37" s="13">
        <f t="shared" si="14"/>
        <v>36.216469907991744</v>
      </c>
      <c r="AL37" s="13">
        <f t="shared" si="12"/>
        <v>37.012089035194066</v>
      </c>
      <c r="AM37" s="13">
        <f t="shared" si="12"/>
        <v>37.694047965417752</v>
      </c>
    </row>
    <row r="38" spans="1:39" x14ac:dyDescent="0.25">
      <c r="A38" t="s">
        <v>44</v>
      </c>
      <c r="B38" t="s">
        <v>22</v>
      </c>
      <c r="C38" s="1">
        <v>0.18055555555555555</v>
      </c>
      <c r="D38" t="s">
        <v>49</v>
      </c>
      <c r="E38" s="7">
        <v>0.39930555555555558</v>
      </c>
      <c r="F38" t="s">
        <v>50</v>
      </c>
      <c r="G38" s="3">
        <v>7</v>
      </c>
      <c r="H38" s="5">
        <f t="shared" si="5"/>
        <v>9.5833333333333339</v>
      </c>
      <c r="I38" s="4">
        <f t="shared" si="19"/>
        <v>16.583333333333336</v>
      </c>
      <c r="J38" s="9">
        <f t="shared" si="20"/>
        <v>4.333333333333333</v>
      </c>
      <c r="K38">
        <v>37.770000000000003</v>
      </c>
      <c r="L38">
        <v>122.42</v>
      </c>
      <c r="M38">
        <v>41.878</v>
      </c>
      <c r="N38">
        <v>87.63</v>
      </c>
      <c r="O38">
        <f t="shared" si="10"/>
        <v>4.107999999999997</v>
      </c>
      <c r="P38">
        <f t="shared" si="6"/>
        <v>-34.790000000000006</v>
      </c>
      <c r="Q38">
        <f t="shared" si="7"/>
        <v>0.9479999999999994</v>
      </c>
      <c r="R38">
        <f t="shared" si="8"/>
        <v>-8.0284615384615403</v>
      </c>
      <c r="S38" s="13">
        <f t="shared" si="15"/>
        <v>553.95855317862561</v>
      </c>
      <c r="U38" s="13">
        <f t="shared" si="11"/>
        <v>10.86563815870406</v>
      </c>
      <c r="V38" s="13">
        <f t="shared" si="11"/>
        <v>8.3253495539877012</v>
      </c>
      <c r="W38" s="13">
        <f t="shared" si="11"/>
        <v>6.3136244893284958</v>
      </c>
      <c r="X38" s="13">
        <f t="shared" si="11"/>
        <v>5.2175000667310867</v>
      </c>
      <c r="Y38" s="13">
        <f t="shared" si="11"/>
        <v>5.3895350369529336</v>
      </c>
      <c r="Z38" s="13">
        <f t="shared" si="16"/>
        <v>6.5677833891896089</v>
      </c>
      <c r="AA38" s="13">
        <f t="shared" si="16"/>
        <v>8.2117755564410295</v>
      </c>
      <c r="AB38" s="13">
        <f t="shared" si="16"/>
        <v>10.001484943731228</v>
      </c>
      <c r="AC38" s="13">
        <f t="shared" si="16"/>
        <v>11.796634323037315</v>
      </c>
      <c r="AD38" s="13">
        <f t="shared" si="17"/>
        <v>13.535385791776578</v>
      </c>
      <c r="AE38" s="13">
        <f t="shared" si="17"/>
        <v>15.188615132516039</v>
      </c>
      <c r="AF38" s="13">
        <f t="shared" si="17"/>
        <v>16.741984016296943</v>
      </c>
      <c r="AG38" s="13">
        <f t="shared" si="17"/>
        <v>18.188549343395582</v>
      </c>
      <c r="AH38" s="13">
        <f t="shared" si="18"/>
        <v>19.525467553785045</v>
      </c>
      <c r="AI38" s="13">
        <f t="shared" si="18"/>
        <v>20.752420392112331</v>
      </c>
      <c r="AJ38" s="13">
        <f t="shared" si="18"/>
        <v>21.870827293941812</v>
      </c>
      <c r="AK38" s="13">
        <f t="shared" si="14"/>
        <v>22.88344676731365</v>
      </c>
      <c r="AL38" s="13">
        <f t="shared" si="12"/>
        <v>23.794185153222738</v>
      </c>
      <c r="AM38" s="13">
        <f t="shared" si="12"/>
        <v>24.608024377369489</v>
      </c>
    </row>
    <row r="39" spans="1:39" x14ac:dyDescent="0.25">
      <c r="A39" t="s">
        <v>19</v>
      </c>
      <c r="B39" t="s">
        <v>22</v>
      </c>
      <c r="C39" s="1">
        <v>0.14930555555555555</v>
      </c>
      <c r="D39" t="s">
        <v>20</v>
      </c>
      <c r="E39" s="8">
        <v>0.50347222222222221</v>
      </c>
      <c r="F39" t="s">
        <v>21</v>
      </c>
      <c r="G39" s="3">
        <v>6</v>
      </c>
      <c r="H39" s="5">
        <f t="shared" si="5"/>
        <v>12.083333333333332</v>
      </c>
      <c r="I39" s="4">
        <f t="shared" si="19"/>
        <v>18.083333333333332</v>
      </c>
      <c r="J39" s="9">
        <f t="shared" si="20"/>
        <v>3.583333333333333</v>
      </c>
      <c r="K39">
        <v>32.22</v>
      </c>
      <c r="L39">
        <v>110.93</v>
      </c>
      <c r="M39">
        <v>41.878</v>
      </c>
      <c r="N39">
        <v>87.63</v>
      </c>
      <c r="O39">
        <f t="shared" si="10"/>
        <v>9.6580000000000013</v>
      </c>
      <c r="P39">
        <f t="shared" si="6"/>
        <v>-23.300000000000011</v>
      </c>
      <c r="Q39">
        <f t="shared" si="7"/>
        <v>2.695255813953489</v>
      </c>
      <c r="R39">
        <f t="shared" si="8"/>
        <v>-6.5023255813953522</v>
      </c>
      <c r="S39" s="13">
        <f t="shared" si="15"/>
        <v>482.32141639716815</v>
      </c>
      <c r="U39" s="13">
        <f t="shared" si="11"/>
        <v>17.52883983517367</v>
      </c>
      <c r="V39" s="13">
        <f t="shared" si="11"/>
        <v>15.593915069917097</v>
      </c>
      <c r="W39" s="13">
        <f t="shared" si="11"/>
        <v>14.126459334086094</v>
      </c>
      <c r="X39" s="13">
        <f t="shared" si="11"/>
        <v>13.185514962992002</v>
      </c>
      <c r="Y39" s="13">
        <f t="shared" si="11"/>
        <v>12.792807331068856</v>
      </c>
      <c r="Z39" s="13">
        <f t="shared" si="16"/>
        <v>12.910436544148929</v>
      </c>
      <c r="AA39" s="13">
        <f t="shared" si="16"/>
        <v>13.44624980121614</v>
      </c>
      <c r="AB39" s="13">
        <f t="shared" si="16"/>
        <v>14.284308670644478</v>
      </c>
      <c r="AC39" s="13">
        <f t="shared" si="16"/>
        <v>15.315448384525777</v>
      </c>
      <c r="AD39" s="13">
        <f t="shared" si="17"/>
        <v>16.452217233171758</v>
      </c>
      <c r="AE39" s="13">
        <f t="shared" si="17"/>
        <v>17.630473969974442</v>
      </c>
      <c r="AF39" s="13">
        <f t="shared" si="17"/>
        <v>18.805249215879204</v>
      </c>
      <c r="AG39" s="13">
        <f t="shared" si="17"/>
        <v>19.945727945466249</v>
      </c>
      <c r="AH39" s="13">
        <f t="shared" si="18"/>
        <v>21.031123591026727</v>
      </c>
      <c r="AI39" s="13">
        <f t="shared" si="18"/>
        <v>22.047710432837093</v>
      </c>
      <c r="AJ39" s="13">
        <f t="shared" si="18"/>
        <v>22.986807878347697</v>
      </c>
      <c r="AK39" s="13">
        <f t="shared" si="14"/>
        <v>23.843447854420074</v>
      </c>
      <c r="AL39" s="13">
        <f t="shared" si="12"/>
        <v>24.615508986082418</v>
      </c>
      <c r="AM39" s="13">
        <f t="shared" si="12"/>
        <v>25.303165900038568</v>
      </c>
    </row>
    <row r="40" spans="1:39" x14ac:dyDescent="0.25">
      <c r="A40" t="s">
        <v>4</v>
      </c>
      <c r="B40" t="s">
        <v>11</v>
      </c>
      <c r="C40" s="1">
        <v>4.9305555555555554E-2</v>
      </c>
      <c r="D40" t="s">
        <v>28</v>
      </c>
      <c r="E40" s="7">
        <v>0.4826388888888889</v>
      </c>
      <c r="F40" t="s">
        <v>27</v>
      </c>
      <c r="G40" s="3">
        <v>5</v>
      </c>
      <c r="H40" s="5">
        <f t="shared" si="5"/>
        <v>11.583333333333334</v>
      </c>
      <c r="I40" s="4">
        <f t="shared" si="19"/>
        <v>16.583333333333336</v>
      </c>
      <c r="J40" s="9">
        <f t="shared" si="20"/>
        <v>1.1833333333333333</v>
      </c>
      <c r="K40">
        <v>41.878</v>
      </c>
      <c r="L40">
        <v>87.63</v>
      </c>
      <c r="M40">
        <v>39.1</v>
      </c>
      <c r="N40">
        <v>84.51</v>
      </c>
      <c r="O40">
        <f t="shared" si="10"/>
        <v>-2.7779999999999987</v>
      </c>
      <c r="P40">
        <f t="shared" si="6"/>
        <v>-3.1199999999999903</v>
      </c>
      <c r="Q40">
        <f t="shared" si="7"/>
        <v>-2.3476056338028157</v>
      </c>
      <c r="R40">
        <f t="shared" si="8"/>
        <v>-2.6366197183098508</v>
      </c>
      <c r="S40" s="13">
        <f t="shared" si="15"/>
        <v>241.90774406287011</v>
      </c>
      <c r="U40" s="13">
        <f t="shared" si="11"/>
        <v>40.20443823247178</v>
      </c>
      <c r="V40" s="13">
        <f t="shared" si="11"/>
        <v>36.706775083360426</v>
      </c>
      <c r="W40" s="13">
        <f t="shared" si="11"/>
        <v>33.353791636472458</v>
      </c>
      <c r="X40" s="13">
        <f t="shared" si="11"/>
        <v>30.144521588348159</v>
      </c>
      <c r="Y40" s="13">
        <f t="shared" si="11"/>
        <v>27.077924949544791</v>
      </c>
      <c r="Z40" s="13">
        <f t="shared" si="16"/>
        <v>24.152900731407286</v>
      </c>
      <c r="AA40" s="13">
        <f t="shared" si="16"/>
        <v>21.368316387876455</v>
      </c>
      <c r="AB40" s="13">
        <f t="shared" si="16"/>
        <v>18.723068449343145</v>
      </c>
      <c r="AC40" s="13">
        <f t="shared" si="16"/>
        <v>16.216202687648241</v>
      </c>
      <c r="AD40" s="13">
        <f t="shared" si="17"/>
        <v>13.847152408971359</v>
      </c>
      <c r="AE40" s="13">
        <f t="shared" si="17"/>
        <v>11.616224093263661</v>
      </c>
      <c r="AF40" s="13">
        <f t="shared" si="17"/>
        <v>9.5256387228846453</v>
      </c>
      <c r="AG40" s="13">
        <f t="shared" si="17"/>
        <v>7.5819381455392314</v>
      </c>
      <c r="AH40" s="13">
        <f t="shared" si="18"/>
        <v>5.802129065622819</v>
      </c>
      <c r="AI40" s="13">
        <f t="shared" si="18"/>
        <v>4.2312997701644868</v>
      </c>
      <c r="AJ40" s="13">
        <f t="shared" si="18"/>
        <v>2.996335929349855</v>
      </c>
      <c r="AK40" s="14">
        <f t="shared" si="14"/>
        <v>2.4097816009328126</v>
      </c>
      <c r="AL40" s="13">
        <f t="shared" si="12"/>
        <v>2.7306046633938834</v>
      </c>
      <c r="AM40" s="13">
        <f t="shared" si="12"/>
        <v>3.6243673215017633</v>
      </c>
    </row>
    <row r="41" spans="1:39" x14ac:dyDescent="0.25">
      <c r="A41" t="s">
        <v>4</v>
      </c>
      <c r="B41" t="s">
        <v>11</v>
      </c>
      <c r="C41" s="1">
        <v>4.9305555555555554E-2</v>
      </c>
      <c r="D41" t="s">
        <v>28</v>
      </c>
      <c r="E41" s="7">
        <v>0.4826388888888889</v>
      </c>
      <c r="F41" t="s">
        <v>27</v>
      </c>
      <c r="G41" s="3">
        <v>5</v>
      </c>
      <c r="H41" s="5">
        <f t="shared" si="5"/>
        <v>11.583333333333334</v>
      </c>
      <c r="I41" s="4">
        <f t="shared" si="19"/>
        <v>16.583333333333336</v>
      </c>
      <c r="J41" s="9">
        <f t="shared" si="20"/>
        <v>1.1833333333333333</v>
      </c>
      <c r="K41">
        <v>41.878</v>
      </c>
      <c r="L41">
        <v>87.63</v>
      </c>
      <c r="M41">
        <v>39.1</v>
      </c>
      <c r="N41">
        <v>84.51</v>
      </c>
      <c r="O41">
        <f t="shared" si="10"/>
        <v>-2.7779999999999987</v>
      </c>
      <c r="P41">
        <f t="shared" si="6"/>
        <v>-3.1199999999999903</v>
      </c>
      <c r="Q41">
        <f t="shared" si="7"/>
        <v>-2.3476056338028157</v>
      </c>
      <c r="R41">
        <f t="shared" si="8"/>
        <v>-2.6366197183098508</v>
      </c>
      <c r="S41" s="13">
        <f t="shared" si="15"/>
        <v>241.90774406287011</v>
      </c>
      <c r="U41" s="13">
        <f t="shared" si="11"/>
        <v>40.20443823247178</v>
      </c>
      <c r="V41" s="13">
        <f t="shared" si="11"/>
        <v>36.706775083360426</v>
      </c>
      <c r="W41" s="13">
        <f t="shared" si="11"/>
        <v>33.353791636472458</v>
      </c>
      <c r="X41" s="13">
        <f t="shared" si="11"/>
        <v>30.144521588348159</v>
      </c>
      <c r="Y41" s="13">
        <f t="shared" si="11"/>
        <v>27.077924949544791</v>
      </c>
      <c r="Z41" s="13">
        <f t="shared" si="16"/>
        <v>24.152900731407286</v>
      </c>
      <c r="AA41" s="13">
        <f t="shared" si="16"/>
        <v>21.368316387876455</v>
      </c>
      <c r="AB41" s="13">
        <f t="shared" si="16"/>
        <v>18.723068449343145</v>
      </c>
      <c r="AC41" s="13">
        <f t="shared" si="16"/>
        <v>16.216202687648241</v>
      </c>
      <c r="AD41" s="13">
        <f t="shared" si="17"/>
        <v>13.847152408971359</v>
      </c>
      <c r="AE41" s="13">
        <f t="shared" si="17"/>
        <v>11.616224093263661</v>
      </c>
      <c r="AF41" s="13">
        <f t="shared" si="17"/>
        <v>9.5256387228846453</v>
      </c>
      <c r="AG41" s="13">
        <f t="shared" si="17"/>
        <v>7.5819381455392314</v>
      </c>
      <c r="AH41" s="13">
        <f t="shared" si="18"/>
        <v>5.802129065622819</v>
      </c>
      <c r="AI41" s="13">
        <f t="shared" si="18"/>
        <v>4.2312997701644868</v>
      </c>
      <c r="AJ41" s="13">
        <f t="shared" si="18"/>
        <v>2.996335929349855</v>
      </c>
      <c r="AK41" s="14">
        <f t="shared" si="14"/>
        <v>2.4097816009328126</v>
      </c>
      <c r="AL41" s="13">
        <f t="shared" si="12"/>
        <v>2.7306046633938834</v>
      </c>
      <c r="AM41" s="13">
        <f t="shared" si="12"/>
        <v>3.6243673215017633</v>
      </c>
    </row>
    <row r="42" spans="1:39" x14ac:dyDescent="0.25">
      <c r="A42" s="25" t="s">
        <v>55</v>
      </c>
      <c r="B42" s="25" t="s">
        <v>11</v>
      </c>
      <c r="C42" s="26">
        <v>0.10972222222222222</v>
      </c>
      <c r="D42" s="25" t="s">
        <v>60</v>
      </c>
      <c r="E42" s="28">
        <v>0.4513888888888889</v>
      </c>
      <c r="F42" t="s">
        <v>57</v>
      </c>
      <c r="G42" s="3">
        <v>6</v>
      </c>
      <c r="H42" s="5">
        <f t="shared" si="5"/>
        <v>10.833333333333334</v>
      </c>
      <c r="I42" s="4">
        <f t="shared" si="19"/>
        <v>16.833333333333336</v>
      </c>
      <c r="J42" s="9">
        <f t="shared" si="20"/>
        <v>2.6333333333333333</v>
      </c>
      <c r="K42">
        <v>39.74</v>
      </c>
      <c r="L42">
        <v>105</v>
      </c>
      <c r="M42">
        <v>39.1</v>
      </c>
      <c r="N42">
        <v>84.51</v>
      </c>
      <c r="O42">
        <f t="shared" si="10"/>
        <v>-0.64000000000000057</v>
      </c>
      <c r="P42">
        <f t="shared" si="6"/>
        <v>-20.489999999999995</v>
      </c>
      <c r="Q42">
        <f t="shared" si="7"/>
        <v>-0.24303797468354452</v>
      </c>
      <c r="R42">
        <f t="shared" si="8"/>
        <v>-7.781012658227846</v>
      </c>
      <c r="S42" s="13">
        <f t="shared" si="15"/>
        <v>533.44060284767602</v>
      </c>
      <c r="U42" s="13">
        <f t="shared" si="11"/>
        <v>24.686042114104659</v>
      </c>
      <c r="V42" s="13">
        <f t="shared" si="11"/>
        <v>21.624346887380259</v>
      </c>
      <c r="W42" s="13">
        <f t="shared" si="11"/>
        <v>18.705439877798767</v>
      </c>
      <c r="X42" s="13">
        <f t="shared" si="11"/>
        <v>15.928159422253025</v>
      </c>
      <c r="Y42" s="13">
        <f>SQRT((($L42+$R42*(Y$2-$I42))-(10.666*Y$2^2-414.05*Y$2+4095.1))^2+(($K42+$Q42*(Y$2-$I42))-(-3.4312*Y$2^2+115.95*Y$2-934.38))^2)</f>
        <v>13.291286591181295</v>
      </c>
      <c r="Z42" s="15">
        <f t="shared" si="16"/>
        <v>10.793630732415689</v>
      </c>
      <c r="AA42" s="13">
        <f t="shared" si="16"/>
        <v>8.4342710682462645</v>
      </c>
      <c r="AB42" s="13">
        <f t="shared" si="16"/>
        <v>6.2133049976095567</v>
      </c>
      <c r="AC42" s="13">
        <f t="shared" si="16"/>
        <v>4.1347213514001213</v>
      </c>
      <c r="AD42" s="13">
        <f t="shared" si="17"/>
        <v>2.2233477397982666</v>
      </c>
      <c r="AE42" s="14">
        <f t="shared" si="17"/>
        <v>0.79156893624725799</v>
      </c>
      <c r="AF42" s="13">
        <f t="shared" si="17"/>
        <v>1.6644804615119313</v>
      </c>
      <c r="AG42" s="13">
        <f t="shared" si="17"/>
        <v>3.1851169006532105</v>
      </c>
      <c r="AH42" s="13">
        <f t="shared" si="18"/>
        <v>4.654595029464442</v>
      </c>
      <c r="AI42" s="13">
        <f t="shared" si="18"/>
        <v>6.0325697732156991</v>
      </c>
      <c r="AJ42" s="13">
        <f t="shared" si="18"/>
        <v>7.3164707008110801</v>
      </c>
      <c r="AK42" s="13">
        <f t="shared" si="14"/>
        <v>8.5107539400242693</v>
      </c>
      <c r="AL42" s="13">
        <f t="shared" si="12"/>
        <v>9.6226245846182099</v>
      </c>
      <c r="AM42" s="13">
        <f t="shared" si="12"/>
        <v>10.661069032180007</v>
      </c>
    </row>
    <row r="43" spans="1:39" x14ac:dyDescent="0.25">
      <c r="A43" t="s">
        <v>51</v>
      </c>
      <c r="B43" t="s">
        <v>11</v>
      </c>
      <c r="C43" s="1">
        <v>0.15555555555555556</v>
      </c>
      <c r="D43" t="s">
        <v>52</v>
      </c>
      <c r="E43" s="7">
        <v>0.4375</v>
      </c>
      <c r="F43" t="s">
        <v>53</v>
      </c>
      <c r="G43" s="3">
        <v>7</v>
      </c>
      <c r="H43" s="5">
        <f t="shared" si="5"/>
        <v>10.5</v>
      </c>
      <c r="I43" s="4">
        <f t="shared" si="19"/>
        <v>17.5</v>
      </c>
      <c r="J43" s="9">
        <f t="shared" si="20"/>
        <v>3.7333333333333334</v>
      </c>
      <c r="K43">
        <v>36.17</v>
      </c>
      <c r="L43">
        <v>115.14</v>
      </c>
      <c r="M43">
        <v>39.1</v>
      </c>
      <c r="N43">
        <v>84.51</v>
      </c>
      <c r="O43">
        <f t="shared" si="10"/>
        <v>2.9299999999999997</v>
      </c>
      <c r="P43">
        <f t="shared" si="6"/>
        <v>-30.629999999999995</v>
      </c>
      <c r="Q43">
        <f t="shared" si="7"/>
        <v>0.78482142857142845</v>
      </c>
      <c r="R43">
        <f t="shared" si="8"/>
        <v>-8.204464285714284</v>
      </c>
      <c r="S43" s="13">
        <f t="shared" si="15"/>
        <v>564.76318915061813</v>
      </c>
      <c r="U43" s="13">
        <f t="shared" si="11"/>
        <v>12.348881917638705</v>
      </c>
      <c r="V43" s="13">
        <f t="shared" si="11"/>
        <v>10.16615091811938</v>
      </c>
      <c r="W43" s="13">
        <f t="shared" si="11"/>
        <v>8.5469217763457248</v>
      </c>
      <c r="X43" s="13">
        <f t="shared" si="11"/>
        <v>7.6883523790007633</v>
      </c>
      <c r="Y43" s="13">
        <f t="shared" si="11"/>
        <v>7.6939410283212855</v>
      </c>
      <c r="Z43" s="13">
        <f t="shared" si="16"/>
        <v>8.4330599651130935</v>
      </c>
      <c r="AA43" s="13">
        <f t="shared" si="16"/>
        <v>9.6345266969939747</v>
      </c>
      <c r="AB43" s="13">
        <f t="shared" si="16"/>
        <v>11.064305917180045</v>
      </c>
      <c r="AC43" s="13">
        <f t="shared" si="16"/>
        <v>12.575587609050954</v>
      </c>
      <c r="AD43" s="13">
        <f t="shared" si="17"/>
        <v>14.085227640954134</v>
      </c>
      <c r="AE43" s="13">
        <f t="shared" si="17"/>
        <v>15.546664679196825</v>
      </c>
      <c r="AF43" s="13">
        <f t="shared" si="17"/>
        <v>16.9334388392205</v>
      </c>
      <c r="AG43" s="13">
        <f t="shared" si="17"/>
        <v>18.230390889208781</v>
      </c>
      <c r="AH43" s="13">
        <f t="shared" si="18"/>
        <v>19.42903220312764</v>
      </c>
      <c r="AI43" s="13">
        <f t="shared" si="18"/>
        <v>20.525062136172689</v>
      </c>
      <c r="AJ43" s="13">
        <f t="shared" si="18"/>
        <v>21.517004966774813</v>
      </c>
      <c r="AK43" s="13">
        <f t="shared" si="14"/>
        <v>22.405451821368811</v>
      </c>
      <c r="AL43" s="13">
        <f t="shared" si="12"/>
        <v>23.192644876272034</v>
      </c>
      <c r="AM43" s="13">
        <f t="shared" si="12"/>
        <v>23.882265593331553</v>
      </c>
    </row>
    <row r="44" spans="1:39" x14ac:dyDescent="0.25">
      <c r="A44" t="s">
        <v>114</v>
      </c>
      <c r="B44" t="s">
        <v>33</v>
      </c>
      <c r="C44" s="1">
        <v>0.13541666666666666</v>
      </c>
      <c r="D44" t="s">
        <v>117</v>
      </c>
      <c r="E44" s="7">
        <v>0.48958333333333331</v>
      </c>
      <c r="F44" t="s">
        <v>118</v>
      </c>
      <c r="G44" s="3">
        <v>4</v>
      </c>
      <c r="H44" s="5">
        <f t="shared" si="5"/>
        <v>11.75</v>
      </c>
      <c r="I44" s="4">
        <f t="shared" si="19"/>
        <v>15.75</v>
      </c>
      <c r="J44" s="9">
        <f t="shared" si="20"/>
        <v>3.25</v>
      </c>
      <c r="K44">
        <v>39.29</v>
      </c>
      <c r="L44">
        <v>76.61</v>
      </c>
      <c r="M44">
        <v>32.78</v>
      </c>
      <c r="N44">
        <v>96.8</v>
      </c>
      <c r="O44">
        <f t="shared" si="10"/>
        <v>-6.509999999999998</v>
      </c>
      <c r="P44">
        <f t="shared" si="6"/>
        <v>20.189999999999998</v>
      </c>
      <c r="Q44">
        <f t="shared" si="7"/>
        <v>-2.0030769230769225</v>
      </c>
      <c r="R44">
        <f t="shared" si="8"/>
        <v>6.2123076923076912</v>
      </c>
      <c r="S44" s="13">
        <f t="shared" si="15"/>
        <v>447.26911748094642</v>
      </c>
      <c r="U44" s="13">
        <f t="shared" si="11"/>
        <v>40.648411819219973</v>
      </c>
      <c r="V44" s="13">
        <f t="shared" si="11"/>
        <v>36.482765603483209</v>
      </c>
      <c r="W44" s="13">
        <f t="shared" si="11"/>
        <v>32.47122288811422</v>
      </c>
      <c r="X44" s="13">
        <f t="shared" si="11"/>
        <v>28.615409076740733</v>
      </c>
      <c r="Y44" s="13">
        <f t="shared" si="11"/>
        <v>24.917971614944214</v>
      </c>
      <c r="Z44" s="13">
        <f t="shared" si="16"/>
        <v>21.383306391935339</v>
      </c>
      <c r="AA44" s="13">
        <f t="shared" si="16"/>
        <v>18.018957804159626</v>
      </c>
      <c r="AB44" s="13">
        <f t="shared" si="16"/>
        <v>14.83851427743682</v>
      </c>
      <c r="AC44" s="13">
        <f t="shared" si="16"/>
        <v>11.868114359703087</v>
      </c>
      <c r="AD44" s="13">
        <f t="shared" si="17"/>
        <v>9.162444230929772</v>
      </c>
      <c r="AE44" s="13">
        <f t="shared" si="17"/>
        <v>6.8466916830456288</v>
      </c>
      <c r="AF44" s="13">
        <f t="shared" si="17"/>
        <v>5.2133278482963377</v>
      </c>
      <c r="AG44" s="13">
        <f t="shared" si="17"/>
        <v>4.748338949367902</v>
      </c>
      <c r="AH44" s="13">
        <f t="shared" si="18"/>
        <v>5.5513807660334757</v>
      </c>
      <c r="AI44" s="13">
        <f t="shared" si="18"/>
        <v>7.0692457926066137</v>
      </c>
      <c r="AJ44" s="13">
        <f t="shared" si="18"/>
        <v>8.8398741394349898</v>
      </c>
      <c r="AK44" s="13">
        <f t="shared" si="14"/>
        <v>10.658234877338403</v>
      </c>
      <c r="AL44" s="13">
        <f t="shared" si="12"/>
        <v>12.440098351130517</v>
      </c>
      <c r="AM44" s="13">
        <f t="shared" si="12"/>
        <v>14.148530805781796</v>
      </c>
    </row>
    <row r="45" spans="1:39" x14ac:dyDescent="0.25">
      <c r="A45" t="s">
        <v>4</v>
      </c>
      <c r="B45" t="s">
        <v>33</v>
      </c>
      <c r="C45" s="1">
        <v>0.10416666666666667</v>
      </c>
      <c r="D45" t="s">
        <v>34</v>
      </c>
      <c r="E45" s="7">
        <v>0.46527777777777773</v>
      </c>
      <c r="F45" t="s">
        <v>35</v>
      </c>
      <c r="G45" s="3">
        <v>5</v>
      </c>
      <c r="H45" s="5">
        <f t="shared" si="5"/>
        <v>11.166666666666666</v>
      </c>
      <c r="I45" s="4">
        <f t="shared" si="19"/>
        <v>16.166666666666664</v>
      </c>
      <c r="J45" s="9">
        <f t="shared" si="20"/>
        <v>2.5</v>
      </c>
      <c r="K45">
        <v>41.878</v>
      </c>
      <c r="L45">
        <v>87.63</v>
      </c>
      <c r="M45">
        <v>32.78</v>
      </c>
      <c r="N45">
        <v>96.8</v>
      </c>
      <c r="O45">
        <f t="shared" si="10"/>
        <v>-9.097999999999999</v>
      </c>
      <c r="P45">
        <f t="shared" si="6"/>
        <v>9.1700000000000017</v>
      </c>
      <c r="Q45">
        <f t="shared" si="7"/>
        <v>-3.6391999999999998</v>
      </c>
      <c r="R45">
        <f t="shared" si="8"/>
        <v>3.6680000000000006</v>
      </c>
      <c r="S45" s="13">
        <f t="shared" si="15"/>
        <v>354.06057395712725</v>
      </c>
      <c r="U45" s="13">
        <f t="shared" si="11"/>
        <v>34.802792191922599</v>
      </c>
      <c r="V45" s="13">
        <f t="shared" si="11"/>
        <v>30.865217182495464</v>
      </c>
      <c r="W45" s="13">
        <f t="shared" si="11"/>
        <v>27.089583369358422</v>
      </c>
      <c r="X45" s="13">
        <f t="shared" si="11"/>
        <v>23.480190900721723</v>
      </c>
      <c r="Y45" s="13">
        <f t="shared" si="11"/>
        <v>20.043996004168971</v>
      </c>
      <c r="Z45" s="13">
        <f t="shared" si="16"/>
        <v>16.792757031766758</v>
      </c>
      <c r="AA45" s="13">
        <f t="shared" si="16"/>
        <v>13.747484458152686</v>
      </c>
      <c r="AB45" s="13">
        <f t="shared" si="16"/>
        <v>10.948343206227198</v>
      </c>
      <c r="AC45" s="13">
        <f t="shared" si="16"/>
        <v>8.4779230046900924</v>
      </c>
      <c r="AD45" s="13">
        <f t="shared" si="17"/>
        <v>6.5134725147652484</v>
      </c>
      <c r="AE45" s="13">
        <f t="shared" si="17"/>
        <v>5.3913885015100584</v>
      </c>
      <c r="AF45" s="13">
        <f t="shared" si="17"/>
        <v>5.4310336695647994</v>
      </c>
      <c r="AG45" s="13">
        <f t="shared" si="17"/>
        <v>6.4462006218953576</v>
      </c>
      <c r="AH45" s="13">
        <f t="shared" si="18"/>
        <v>7.9514465540399168</v>
      </c>
      <c r="AI45" s="13">
        <f t="shared" si="18"/>
        <v>9.6251612173742718</v>
      </c>
      <c r="AJ45" s="13">
        <f t="shared" si="18"/>
        <v>11.317467925139258</v>
      </c>
      <c r="AK45" s="13">
        <f t="shared" si="14"/>
        <v>12.960391738947031</v>
      </c>
      <c r="AL45" s="13">
        <f t="shared" si="12"/>
        <v>14.521406382406546</v>
      </c>
      <c r="AM45" s="13">
        <f t="shared" si="12"/>
        <v>15.984252835526908</v>
      </c>
    </row>
    <row r="46" spans="1:39" x14ac:dyDescent="0.25">
      <c r="A46" s="25" t="s">
        <v>4</v>
      </c>
      <c r="B46" s="25" t="s">
        <v>33</v>
      </c>
      <c r="C46" s="26">
        <v>0.11041666666666666</v>
      </c>
      <c r="D46" s="25" t="s">
        <v>36</v>
      </c>
      <c r="E46" s="27">
        <v>0.50694444444444442</v>
      </c>
      <c r="F46" t="s">
        <v>37</v>
      </c>
      <c r="G46" s="3">
        <v>5</v>
      </c>
      <c r="H46" s="5">
        <f t="shared" si="5"/>
        <v>12.166666666666666</v>
      </c>
      <c r="I46" s="4">
        <f t="shared" si="19"/>
        <v>17.166666666666664</v>
      </c>
      <c r="J46" s="9">
        <f t="shared" si="20"/>
        <v>2.65</v>
      </c>
      <c r="K46">
        <v>41.878</v>
      </c>
      <c r="L46">
        <v>87.63</v>
      </c>
      <c r="M46">
        <v>32.78</v>
      </c>
      <c r="N46">
        <v>96.8</v>
      </c>
      <c r="O46">
        <f t="shared" si="10"/>
        <v>-9.097999999999999</v>
      </c>
      <c r="P46">
        <f t="shared" si="6"/>
        <v>9.1700000000000017</v>
      </c>
      <c r="Q46">
        <f t="shared" si="7"/>
        <v>-3.4332075471698111</v>
      </c>
      <c r="R46">
        <f t="shared" si="8"/>
        <v>3.4603773584905668</v>
      </c>
      <c r="S46" s="13">
        <f t="shared" si="15"/>
        <v>334.01940939351618</v>
      </c>
      <c r="T46">
        <v>321</v>
      </c>
      <c r="U46" s="13">
        <f t="shared" si="11"/>
        <v>37.945709136593557</v>
      </c>
      <c r="V46" s="13">
        <f t="shared" si="11"/>
        <v>33.941807139331587</v>
      </c>
      <c r="W46" s="13">
        <f t="shared" si="11"/>
        <v>30.08561665007565</v>
      </c>
      <c r="X46" s="13">
        <f t="shared" si="11"/>
        <v>26.376592556318649</v>
      </c>
      <c r="Y46" s="13">
        <f t="shared" si="11"/>
        <v>22.814164612925349</v>
      </c>
      <c r="Z46" s="13">
        <f t="shared" si="16"/>
        <v>19.397756589934694</v>
      </c>
      <c r="AA46" s="13">
        <f t="shared" si="16"/>
        <v>16.126831938810323</v>
      </c>
      <c r="AB46" s="13">
        <f t="shared" si="16"/>
        <v>13.001006089960176</v>
      </c>
      <c r="AC46" s="13">
        <f t="shared" si="16"/>
        <v>10.02035029861983</v>
      </c>
      <c r="AD46" s="13">
        <f t="shared" si="17"/>
        <v>7.1863686395454947</v>
      </c>
      <c r="AE46" s="13">
        <f t="shared" si="17"/>
        <v>4.5062492571862895</v>
      </c>
      <c r="AF46" s="13">
        <f t="shared" si="17"/>
        <v>2.027457102417356</v>
      </c>
      <c r="AG46" s="14">
        <f t="shared" si="17"/>
        <v>0.95816954775340801</v>
      </c>
      <c r="AH46" s="13">
        <f t="shared" si="18"/>
        <v>2.9555700056793435</v>
      </c>
      <c r="AI46" s="13">
        <f t="shared" si="18"/>
        <v>5.0709355029785694</v>
      </c>
      <c r="AJ46" s="13">
        <f t="shared" si="18"/>
        <v>7.081825574790801</v>
      </c>
      <c r="AK46" s="13">
        <f t="shared" si="14"/>
        <v>8.9717042461656291</v>
      </c>
      <c r="AL46" s="13">
        <f t="shared" si="12"/>
        <v>10.738707465494716</v>
      </c>
      <c r="AM46" s="13">
        <f t="shared" si="12"/>
        <v>12.38428091330705</v>
      </c>
    </row>
    <row r="47" spans="1:39" x14ac:dyDescent="0.25">
      <c r="A47" t="s">
        <v>4</v>
      </c>
      <c r="B47" t="s">
        <v>33</v>
      </c>
      <c r="C47" s="1">
        <v>0.10416666666666667</v>
      </c>
      <c r="D47" t="s">
        <v>34</v>
      </c>
      <c r="E47" s="7">
        <v>0.46527777777777773</v>
      </c>
      <c r="F47" t="s">
        <v>35</v>
      </c>
      <c r="G47" s="3">
        <v>5</v>
      </c>
      <c r="H47" s="5">
        <f t="shared" si="5"/>
        <v>11.166666666666666</v>
      </c>
      <c r="I47" s="4">
        <f t="shared" si="19"/>
        <v>16.166666666666664</v>
      </c>
      <c r="J47" s="9">
        <f t="shared" si="20"/>
        <v>2.5</v>
      </c>
      <c r="K47">
        <v>41.878</v>
      </c>
      <c r="L47">
        <v>87.63</v>
      </c>
      <c r="M47">
        <v>32.78</v>
      </c>
      <c r="N47">
        <v>96.8</v>
      </c>
      <c r="O47">
        <f t="shared" si="10"/>
        <v>-9.097999999999999</v>
      </c>
      <c r="P47">
        <f t="shared" si="6"/>
        <v>9.1700000000000017</v>
      </c>
      <c r="Q47">
        <f t="shared" si="7"/>
        <v>-3.6391999999999998</v>
      </c>
      <c r="R47">
        <f t="shared" si="8"/>
        <v>3.6680000000000006</v>
      </c>
      <c r="S47" s="13">
        <f t="shared" si="15"/>
        <v>354.06057395712725</v>
      </c>
      <c r="T47">
        <v>321</v>
      </c>
      <c r="U47" s="13">
        <f t="shared" si="11"/>
        <v>34.802792191922599</v>
      </c>
      <c r="V47" s="13">
        <f t="shared" si="11"/>
        <v>30.865217182495464</v>
      </c>
      <c r="W47" s="13">
        <f t="shared" si="11"/>
        <v>27.089583369358422</v>
      </c>
      <c r="X47" s="13">
        <f t="shared" si="11"/>
        <v>23.480190900721723</v>
      </c>
      <c r="Y47" s="13">
        <f t="shared" si="11"/>
        <v>20.043996004168971</v>
      </c>
      <c r="Z47" s="13">
        <f t="shared" si="16"/>
        <v>16.792757031766758</v>
      </c>
      <c r="AA47" s="13">
        <f t="shared" si="16"/>
        <v>13.747484458152686</v>
      </c>
      <c r="AB47" s="13">
        <f t="shared" si="16"/>
        <v>10.948343206227198</v>
      </c>
      <c r="AC47" s="13">
        <f t="shared" si="16"/>
        <v>8.4779230046900924</v>
      </c>
      <c r="AD47" s="13">
        <f t="shared" si="17"/>
        <v>6.5134725147652484</v>
      </c>
      <c r="AE47" s="13">
        <f t="shared" si="17"/>
        <v>5.3913885015100584</v>
      </c>
      <c r="AF47" s="13">
        <f t="shared" si="17"/>
        <v>5.4310336695647994</v>
      </c>
      <c r="AG47" s="13">
        <f t="shared" si="17"/>
        <v>6.4462006218953576</v>
      </c>
      <c r="AH47" s="13">
        <f t="shared" si="18"/>
        <v>7.9514465540399168</v>
      </c>
      <c r="AI47" s="13">
        <f t="shared" si="18"/>
        <v>9.6251612173742718</v>
      </c>
      <c r="AJ47" s="13">
        <f t="shared" si="18"/>
        <v>11.317467925139258</v>
      </c>
      <c r="AK47" s="13">
        <f t="shared" si="14"/>
        <v>12.960391738947031</v>
      </c>
      <c r="AL47" s="13">
        <f t="shared" si="12"/>
        <v>14.521406382406546</v>
      </c>
      <c r="AM47" s="13">
        <f t="shared" si="12"/>
        <v>15.984252835526908</v>
      </c>
    </row>
    <row r="48" spans="1:39" x14ac:dyDescent="0.25">
      <c r="A48" s="25" t="s">
        <v>4</v>
      </c>
      <c r="B48" s="25" t="s">
        <v>33</v>
      </c>
      <c r="C48" s="26">
        <v>0.11041666666666666</v>
      </c>
      <c r="D48" s="25" t="s">
        <v>36</v>
      </c>
      <c r="E48" s="27">
        <v>0.50694444444444442</v>
      </c>
      <c r="F48" t="s">
        <v>37</v>
      </c>
      <c r="G48" s="3">
        <v>5</v>
      </c>
      <c r="H48" s="5">
        <f t="shared" si="5"/>
        <v>12.166666666666666</v>
      </c>
      <c r="I48" s="4">
        <f t="shared" si="19"/>
        <v>17.166666666666664</v>
      </c>
      <c r="J48" s="9">
        <f t="shared" si="20"/>
        <v>2.65</v>
      </c>
      <c r="K48">
        <v>41.878</v>
      </c>
      <c r="L48">
        <v>87.63</v>
      </c>
      <c r="M48">
        <v>32.78</v>
      </c>
      <c r="N48">
        <v>96.8</v>
      </c>
      <c r="O48">
        <f t="shared" si="10"/>
        <v>-9.097999999999999</v>
      </c>
      <c r="P48">
        <f t="shared" si="6"/>
        <v>9.1700000000000017</v>
      </c>
      <c r="Q48">
        <f t="shared" si="7"/>
        <v>-3.4332075471698111</v>
      </c>
      <c r="R48">
        <f t="shared" si="8"/>
        <v>3.4603773584905668</v>
      </c>
      <c r="S48" s="13">
        <f t="shared" si="15"/>
        <v>334.01940939351618</v>
      </c>
      <c r="T48">
        <v>321</v>
      </c>
      <c r="U48" s="13">
        <f t="shared" si="11"/>
        <v>37.945709136593557</v>
      </c>
      <c r="V48" s="13">
        <f t="shared" si="11"/>
        <v>33.941807139331587</v>
      </c>
      <c r="W48" s="13">
        <f t="shared" si="11"/>
        <v>30.08561665007565</v>
      </c>
      <c r="X48" s="13">
        <f t="shared" si="11"/>
        <v>26.376592556318649</v>
      </c>
      <c r="Y48" s="13">
        <f t="shared" si="11"/>
        <v>22.814164612925349</v>
      </c>
      <c r="Z48" s="13">
        <f t="shared" si="16"/>
        <v>19.397756589934694</v>
      </c>
      <c r="AA48" s="13">
        <f t="shared" si="16"/>
        <v>16.126831938810323</v>
      </c>
      <c r="AB48" s="13">
        <f t="shared" si="16"/>
        <v>13.001006089960176</v>
      </c>
      <c r="AC48" s="13">
        <f t="shared" si="16"/>
        <v>10.02035029861983</v>
      </c>
      <c r="AD48" s="13">
        <f t="shared" si="17"/>
        <v>7.1863686395454947</v>
      </c>
      <c r="AE48" s="13">
        <f t="shared" si="17"/>
        <v>4.5062492571862895</v>
      </c>
      <c r="AF48" s="13">
        <f t="shared" si="17"/>
        <v>2.027457102417356</v>
      </c>
      <c r="AG48" s="14">
        <f t="shared" si="17"/>
        <v>0.95816954775340801</v>
      </c>
      <c r="AH48" s="13">
        <f t="shared" si="18"/>
        <v>2.9555700056793435</v>
      </c>
      <c r="AI48" s="13">
        <f t="shared" si="18"/>
        <v>5.0709355029785694</v>
      </c>
      <c r="AJ48" s="13">
        <f t="shared" si="18"/>
        <v>7.081825574790801</v>
      </c>
      <c r="AK48" s="13">
        <f t="shared" si="14"/>
        <v>8.9717042461656291</v>
      </c>
      <c r="AL48" s="13">
        <f t="shared" si="12"/>
        <v>10.738707465494716</v>
      </c>
      <c r="AM48" s="13">
        <f t="shared" si="12"/>
        <v>12.38428091330705</v>
      </c>
    </row>
    <row r="49" spans="1:39" x14ac:dyDescent="0.25">
      <c r="A49" t="s">
        <v>26</v>
      </c>
      <c r="B49" t="s">
        <v>33</v>
      </c>
      <c r="C49" s="1">
        <v>0.11180555555555556</v>
      </c>
      <c r="D49" t="s">
        <v>177</v>
      </c>
      <c r="E49" s="7">
        <v>0.4916666666666667</v>
      </c>
      <c r="F49" t="s">
        <v>178</v>
      </c>
      <c r="G49" s="3">
        <v>4</v>
      </c>
      <c r="H49" s="5">
        <f t="shared" si="5"/>
        <v>11.8</v>
      </c>
      <c r="I49" s="4">
        <f t="shared" si="19"/>
        <v>15.8</v>
      </c>
      <c r="J49" s="9">
        <f t="shared" si="20"/>
        <v>2.6833333333333336</v>
      </c>
      <c r="K49">
        <v>42.33</v>
      </c>
      <c r="L49">
        <v>83.05</v>
      </c>
      <c r="M49">
        <v>32.78</v>
      </c>
      <c r="N49">
        <v>96.8</v>
      </c>
      <c r="O49">
        <f t="shared" si="10"/>
        <v>-9.5499999999999972</v>
      </c>
      <c r="P49">
        <f t="shared" si="6"/>
        <v>13.75</v>
      </c>
      <c r="Q49">
        <f t="shared" si="7"/>
        <v>-3.5590062111801228</v>
      </c>
      <c r="R49">
        <f t="shared" si="8"/>
        <v>5.1242236024844718</v>
      </c>
      <c r="S49" s="13">
        <f t="shared" si="15"/>
        <v>427.51170177855033</v>
      </c>
      <c r="U49" s="13">
        <f t="shared" si="11"/>
        <v>36.035348191764413</v>
      </c>
      <c r="V49" s="13">
        <f t="shared" si="11"/>
        <v>31.992691678269999</v>
      </c>
      <c r="W49" s="13">
        <f t="shared" si="11"/>
        <v>28.114887558576154</v>
      </c>
      <c r="X49" s="13">
        <f t="shared" si="11"/>
        <v>24.407323644177556</v>
      </c>
      <c r="Y49" s="13">
        <f t="shared" si="11"/>
        <v>20.878616725586209</v>
      </c>
      <c r="Z49" s="13">
        <f t="shared" si="16"/>
        <v>17.543159540543069</v>
      </c>
      <c r="AA49" s="13">
        <f t="shared" si="16"/>
        <v>14.426300737390294</v>
      </c>
      <c r="AB49" s="13">
        <f t="shared" si="16"/>
        <v>11.575505474541071</v>
      </c>
      <c r="AC49" s="13">
        <f t="shared" si="16"/>
        <v>9.0850887475543711</v>
      </c>
      <c r="AD49" s="13">
        <f t="shared" si="17"/>
        <v>7.1454076544816765</v>
      </c>
      <c r="AE49" s="13">
        <f t="shared" si="17"/>
        <v>6.0820086305819636</v>
      </c>
      <c r="AF49" s="13">
        <f t="shared" si="17"/>
        <v>6.1587769032815549</v>
      </c>
      <c r="AG49" s="13">
        <f t="shared" si="17"/>
        <v>7.1840809865264532</v>
      </c>
      <c r="AH49" s="13">
        <f t="shared" si="18"/>
        <v>8.7127861957565784</v>
      </c>
      <c r="AI49" s="13">
        <f t="shared" si="18"/>
        <v>10.43365014438125</v>
      </c>
      <c r="AJ49" s="13">
        <f t="shared" si="18"/>
        <v>12.191275741997888</v>
      </c>
      <c r="AK49" s="13">
        <f t="shared" si="14"/>
        <v>13.911410262897055</v>
      </c>
      <c r="AL49" s="13">
        <f t="shared" si="12"/>
        <v>15.55708815456363</v>
      </c>
      <c r="AM49" s="13">
        <f t="shared" si="12"/>
        <v>17.109091530763909</v>
      </c>
    </row>
    <row r="50" spans="1:39" x14ac:dyDescent="0.25">
      <c r="A50" t="s">
        <v>26</v>
      </c>
      <c r="B50" t="s">
        <v>33</v>
      </c>
      <c r="C50" s="1">
        <v>0.12013888888888889</v>
      </c>
      <c r="D50" t="s">
        <v>179</v>
      </c>
      <c r="E50" s="7">
        <v>0.49444444444444446</v>
      </c>
      <c r="F50" t="s">
        <v>42</v>
      </c>
      <c r="G50" s="3">
        <v>4</v>
      </c>
      <c r="H50" s="5">
        <f t="shared" si="5"/>
        <v>11.866666666666667</v>
      </c>
      <c r="I50" s="4">
        <f t="shared" si="19"/>
        <v>15.866666666666667</v>
      </c>
      <c r="J50" s="9">
        <f t="shared" si="20"/>
        <v>2.8833333333333333</v>
      </c>
      <c r="K50">
        <v>42.33</v>
      </c>
      <c r="L50">
        <v>83.05</v>
      </c>
      <c r="M50">
        <v>32.78</v>
      </c>
      <c r="N50">
        <v>96.8</v>
      </c>
      <c r="O50">
        <f t="shared" si="10"/>
        <v>-9.5499999999999972</v>
      </c>
      <c r="P50">
        <f t="shared" si="6"/>
        <v>13.75</v>
      </c>
      <c r="Q50">
        <f t="shared" si="7"/>
        <v>-3.3121387283236983</v>
      </c>
      <c r="R50">
        <f t="shared" si="8"/>
        <v>4.7687861271676297</v>
      </c>
      <c r="S50" s="13">
        <f t="shared" si="15"/>
        <v>397.8577109037376</v>
      </c>
      <c r="U50" s="13">
        <f t="shared" si="11"/>
        <v>36.740080413652656</v>
      </c>
      <c r="V50" s="13">
        <f t="shared" si="11"/>
        <v>32.701078995018634</v>
      </c>
      <c r="W50" s="13">
        <f t="shared" si="11"/>
        <v>28.820932547773317</v>
      </c>
      <c r="X50" s="13">
        <f t="shared" si="11"/>
        <v>25.102785860425996</v>
      </c>
      <c r="Y50" s="13">
        <f t="shared" si="11"/>
        <v>21.551718546880405</v>
      </c>
      <c r="Z50" s="13">
        <f t="shared" si="16"/>
        <v>18.176261522063808</v>
      </c>
      <c r="AA50" s="13">
        <f t="shared" si="16"/>
        <v>14.991500048985239</v>
      </c>
      <c r="AB50" s="13">
        <f t="shared" si="16"/>
        <v>12.025935547796784</v>
      </c>
      <c r="AC50" s="13">
        <f t="shared" si="16"/>
        <v>9.337918254670754</v>
      </c>
      <c r="AD50" s="13">
        <f t="shared" si="17"/>
        <v>7.0567147863363937</v>
      </c>
      <c r="AE50" s="13">
        <f t="shared" si="17"/>
        <v>5.4682096605706576</v>
      </c>
      <c r="AF50" s="13">
        <f t="shared" si="17"/>
        <v>5.0130795656714549</v>
      </c>
      <c r="AG50" s="13">
        <f t="shared" si="17"/>
        <v>5.7665795443594403</v>
      </c>
      <c r="AH50" s="13">
        <f t="shared" si="18"/>
        <v>7.2236624548482098</v>
      </c>
      <c r="AI50" s="13">
        <f t="shared" si="18"/>
        <v>8.9427292437519412</v>
      </c>
      <c r="AJ50" s="13">
        <f t="shared" si="18"/>
        <v>10.715872277467749</v>
      </c>
      <c r="AK50" s="13">
        <f t="shared" si="14"/>
        <v>12.454007034072122</v>
      </c>
      <c r="AL50" s="13">
        <f t="shared" si="12"/>
        <v>14.116772859188826</v>
      </c>
      <c r="AM50" s="13">
        <f t="shared" si="12"/>
        <v>15.684767197457901</v>
      </c>
    </row>
    <row r="51" spans="1:39" x14ac:dyDescent="0.25">
      <c r="A51" t="s">
        <v>9</v>
      </c>
      <c r="B51" t="s">
        <v>33</v>
      </c>
      <c r="C51" s="1">
        <v>0.10347222222222223</v>
      </c>
      <c r="D51" t="s">
        <v>193</v>
      </c>
      <c r="E51" s="7">
        <v>0.46875</v>
      </c>
      <c r="F51" t="s">
        <v>194</v>
      </c>
      <c r="G51" s="3">
        <v>5</v>
      </c>
      <c r="H51" s="5">
        <f t="shared" si="5"/>
        <v>11.25</v>
      </c>
      <c r="I51" s="4">
        <f t="shared" si="19"/>
        <v>16.25</v>
      </c>
      <c r="J51" s="9">
        <f t="shared" si="20"/>
        <v>2.4833333333333334</v>
      </c>
      <c r="K51">
        <v>44.98</v>
      </c>
      <c r="L51">
        <v>93.27</v>
      </c>
      <c r="M51">
        <v>32.78</v>
      </c>
      <c r="N51">
        <v>96.8</v>
      </c>
      <c r="O51">
        <f t="shared" si="10"/>
        <v>-12.199999999999996</v>
      </c>
      <c r="P51">
        <f t="shared" si="6"/>
        <v>3.5300000000000011</v>
      </c>
      <c r="Q51">
        <f t="shared" si="7"/>
        <v>-4.9127516778523468</v>
      </c>
      <c r="R51">
        <f t="shared" si="8"/>
        <v>1.4214765100671145</v>
      </c>
      <c r="S51" s="13">
        <f t="shared" si="15"/>
        <v>350.44637881427019</v>
      </c>
      <c r="U51" s="13">
        <f t="shared" si="11"/>
        <v>31.430631620707945</v>
      </c>
      <c r="V51" s="13">
        <f t="shared" si="11"/>
        <v>27.656373900827845</v>
      </c>
      <c r="W51" s="13">
        <f t="shared" si="11"/>
        <v>24.043807788869842</v>
      </c>
      <c r="X51" s="13">
        <f t="shared" si="11"/>
        <v>20.5971604359931</v>
      </c>
      <c r="Y51" s="13">
        <f t="shared" si="11"/>
        <v>17.323529564220085</v>
      </c>
      <c r="Z51" s="13">
        <f t="shared" si="16"/>
        <v>14.235506657572655</v>
      </c>
      <c r="AA51" s="13">
        <f t="shared" si="16"/>
        <v>11.35707779435581</v>
      </c>
      <c r="AB51" s="13">
        <f t="shared" si="16"/>
        <v>8.738189208253722</v>
      </c>
      <c r="AC51" s="13">
        <f t="shared" si="16"/>
        <v>6.4933601561714207</v>
      </c>
      <c r="AD51" s="13">
        <f t="shared" si="17"/>
        <v>4.8936399581673928</v>
      </c>
      <c r="AE51" s="13">
        <f t="shared" si="17"/>
        <v>4.4039045264832835</v>
      </c>
      <c r="AF51" s="13">
        <f t="shared" si="17"/>
        <v>5.1318104990832953</v>
      </c>
      <c r="AG51" s="13">
        <f t="shared" si="17"/>
        <v>6.5382019440300576</v>
      </c>
      <c r="AH51" s="13">
        <f t="shared" si="18"/>
        <v>8.170345771159532</v>
      </c>
      <c r="AI51" s="13">
        <f t="shared" si="18"/>
        <v>9.8296759929069086</v>
      </c>
      <c r="AJ51" s="13">
        <f t="shared" si="18"/>
        <v>11.435251510999434</v>
      </c>
      <c r="AK51" s="13">
        <f t="shared" si="14"/>
        <v>12.951453209601659</v>
      </c>
      <c r="AL51" s="13">
        <f t="shared" si="12"/>
        <v>14.361461131074858</v>
      </c>
      <c r="AM51" s="13">
        <f t="shared" si="12"/>
        <v>15.657205921948346</v>
      </c>
    </row>
    <row r="52" spans="1:39" x14ac:dyDescent="0.25">
      <c r="A52" s="25" t="s">
        <v>9</v>
      </c>
      <c r="B52" s="25" t="s">
        <v>33</v>
      </c>
      <c r="C52" s="26">
        <v>0.10486111111111111</v>
      </c>
      <c r="D52" s="25" t="s">
        <v>195</v>
      </c>
      <c r="E52" s="28">
        <v>0.46527777777777773</v>
      </c>
      <c r="F52" t="s">
        <v>196</v>
      </c>
      <c r="G52" s="3">
        <v>5</v>
      </c>
      <c r="H52" s="5">
        <f t="shared" si="5"/>
        <v>11.166666666666666</v>
      </c>
      <c r="I52" s="4">
        <f t="shared" si="19"/>
        <v>16.166666666666664</v>
      </c>
      <c r="J52" s="9">
        <f t="shared" si="20"/>
        <v>2.5166666666666666</v>
      </c>
      <c r="K52">
        <v>44.98</v>
      </c>
      <c r="L52">
        <v>93.27</v>
      </c>
      <c r="M52">
        <v>32.78</v>
      </c>
      <c r="N52">
        <v>96.8</v>
      </c>
      <c r="O52">
        <f t="shared" si="10"/>
        <v>-12.199999999999996</v>
      </c>
      <c r="P52">
        <f t="shared" si="6"/>
        <v>3.5300000000000011</v>
      </c>
      <c r="Q52">
        <f t="shared" si="7"/>
        <v>-4.8476821192052961</v>
      </c>
      <c r="R52">
        <f t="shared" si="8"/>
        <v>1.402649006622517</v>
      </c>
      <c r="S52" s="13">
        <f t="shared" si="15"/>
        <v>345.80470492269058</v>
      </c>
      <c r="U52" s="13">
        <f t="shared" si="11"/>
        <v>31.386812560143749</v>
      </c>
      <c r="V52" s="13">
        <f t="shared" si="11"/>
        <v>27.622849665113947</v>
      </c>
      <c r="W52" s="13">
        <f t="shared" si="11"/>
        <v>24.022152434059763</v>
      </c>
      <c r="X52" s="13">
        <f t="shared" si="11"/>
        <v>20.589567419804311</v>
      </c>
      <c r="Y52" s="13">
        <f t="shared" si="11"/>
        <v>17.333173097901994</v>
      </c>
      <c r="Z52" s="13">
        <f t="shared" si="16"/>
        <v>14.267184133282203</v>
      </c>
      <c r="AA52" s="13">
        <f t="shared" si="16"/>
        <v>11.418382993605336</v>
      </c>
      <c r="AB52" s="13">
        <f t="shared" si="16"/>
        <v>8.8415604575005524</v>
      </c>
      <c r="AC52" s="13">
        <f t="shared" si="16"/>
        <v>6.658267341209033</v>
      </c>
      <c r="AD52" s="13">
        <f t="shared" si="17"/>
        <v>5.1382470514821703</v>
      </c>
      <c r="AE52" s="13">
        <f t="shared" si="17"/>
        <v>4.6978483720090791</v>
      </c>
      <c r="AF52" s="13">
        <f t="shared" si="17"/>
        <v>5.4010945605320746</v>
      </c>
      <c r="AG52" s="13">
        <f t="shared" si="17"/>
        <v>6.7592690436475902</v>
      </c>
      <c r="AH52" s="13">
        <f t="shared" si="18"/>
        <v>8.3512136210599088</v>
      </c>
      <c r="AI52" s="13">
        <f t="shared" si="18"/>
        <v>9.9803594788402137</v>
      </c>
      <c r="AJ52" s="13">
        <f t="shared" si="18"/>
        <v>11.562786614836098</v>
      </c>
      <c r="AK52" s="13">
        <f t="shared" si="14"/>
        <v>13.060449460401227</v>
      </c>
      <c r="AL52" s="13">
        <f t="shared" si="12"/>
        <v>14.454963994654239</v>
      </c>
      <c r="AM52" s="13">
        <f t="shared" si="12"/>
        <v>15.737272783712077</v>
      </c>
    </row>
    <row r="53" spans="1:39" x14ac:dyDescent="0.25">
      <c r="A53" t="s">
        <v>125</v>
      </c>
      <c r="B53" t="s">
        <v>33</v>
      </c>
      <c r="C53" s="1">
        <v>0.16388888888888889</v>
      </c>
      <c r="D53" t="s">
        <v>166</v>
      </c>
      <c r="E53" s="7">
        <v>0.52708333333333335</v>
      </c>
      <c r="F53" t="s">
        <v>167</v>
      </c>
      <c r="G53" s="3">
        <v>4</v>
      </c>
      <c r="H53" s="5">
        <f t="shared" si="5"/>
        <v>12.65</v>
      </c>
      <c r="I53" s="4">
        <f t="shared" si="19"/>
        <v>16.649999999999999</v>
      </c>
      <c r="J53" s="9">
        <f t="shared" si="20"/>
        <v>3.9333333333333336</v>
      </c>
      <c r="K53">
        <v>40.71</v>
      </c>
      <c r="L53">
        <v>74</v>
      </c>
      <c r="M53">
        <v>32.78</v>
      </c>
      <c r="N53">
        <v>96.8</v>
      </c>
      <c r="O53">
        <f t="shared" si="10"/>
        <v>-7.93</v>
      </c>
      <c r="P53">
        <f t="shared" si="6"/>
        <v>22.799999999999997</v>
      </c>
      <c r="Q53">
        <f t="shared" si="7"/>
        <v>-2.0161016949152541</v>
      </c>
      <c r="R53">
        <f t="shared" si="8"/>
        <v>5.7966101694915242</v>
      </c>
      <c r="S53" s="13">
        <f t="shared" si="15"/>
        <v>420.54186358297608</v>
      </c>
      <c r="U53" s="13">
        <f t="shared" si="11"/>
        <v>48.499263445296499</v>
      </c>
      <c r="V53" s="13">
        <f t="shared" si="11"/>
        <v>44.299239080049567</v>
      </c>
      <c r="W53" s="13">
        <f t="shared" si="11"/>
        <v>40.244267054522311</v>
      </c>
      <c r="X53" s="13">
        <f t="shared" si="11"/>
        <v>36.333569076187963</v>
      </c>
      <c r="Y53" s="13">
        <f t="shared" si="11"/>
        <v>32.566299411591153</v>
      </c>
      <c r="Z53" s="13">
        <f t="shared" si="16"/>
        <v>28.941541348426739</v>
      </c>
      <c r="AA53" s="13">
        <f t="shared" si="16"/>
        <v>25.458306147374152</v>
      </c>
      <c r="AB53" s="13">
        <f t="shared" si="16"/>
        <v>22.115537492432853</v>
      </c>
      <c r="AC53" s="13">
        <f t="shared" si="16"/>
        <v>18.912127991742249</v>
      </c>
      <c r="AD53" s="13">
        <f t="shared" si="17"/>
        <v>15.846963061547228</v>
      </c>
      <c r="AE53" s="13">
        <f t="shared" si="17"/>
        <v>12.919031757747842</v>
      </c>
      <c r="AF53" s="13">
        <f t="shared" si="17"/>
        <v>10.12772115560268</v>
      </c>
      <c r="AG53" s="13">
        <f t="shared" si="17"/>
        <v>7.4737085098971869</v>
      </c>
      <c r="AH53" s="13">
        <f t="shared" si="18"/>
        <v>4.9624032263269742</v>
      </c>
      <c r="AI53" s="13">
        <f t="shared" si="18"/>
        <v>2.6250197211461832</v>
      </c>
      <c r="AJ53" s="14">
        <f t="shared" si="18"/>
        <v>0.90004239559319765</v>
      </c>
      <c r="AK53" s="13">
        <f t="shared" si="14"/>
        <v>2.1648776785398054</v>
      </c>
      <c r="AL53" s="13">
        <f t="shared" si="12"/>
        <v>4.1193554141623547</v>
      </c>
      <c r="AM53" s="13">
        <f t="shared" si="12"/>
        <v>6.0208851299300834</v>
      </c>
    </row>
    <row r="54" spans="1:39" x14ac:dyDescent="0.25">
      <c r="A54" t="s">
        <v>22</v>
      </c>
      <c r="B54" t="s">
        <v>54</v>
      </c>
      <c r="C54" s="1">
        <v>0.10416666666666667</v>
      </c>
      <c r="D54" t="s">
        <v>34</v>
      </c>
      <c r="E54" s="7">
        <v>0.46527777777777773</v>
      </c>
      <c r="F54" t="s">
        <v>35</v>
      </c>
      <c r="G54" s="3">
        <v>5</v>
      </c>
      <c r="H54" s="5">
        <f t="shared" si="5"/>
        <v>11.166666666666666</v>
      </c>
      <c r="I54" s="4">
        <f t="shared" si="19"/>
        <v>16.166666666666664</v>
      </c>
      <c r="J54" s="9">
        <f t="shared" si="20"/>
        <v>2.5</v>
      </c>
      <c r="K54">
        <v>41.878</v>
      </c>
      <c r="L54">
        <v>87.63</v>
      </c>
      <c r="M54">
        <v>32.78</v>
      </c>
      <c r="N54">
        <v>96.8</v>
      </c>
      <c r="O54">
        <f t="shared" si="10"/>
        <v>-9.097999999999999</v>
      </c>
      <c r="P54">
        <f t="shared" si="6"/>
        <v>9.1700000000000017</v>
      </c>
      <c r="Q54">
        <f t="shared" si="7"/>
        <v>-3.6391999999999998</v>
      </c>
      <c r="R54">
        <f t="shared" si="8"/>
        <v>3.6680000000000006</v>
      </c>
      <c r="S54" s="13">
        <f t="shared" si="15"/>
        <v>354.06057395712725</v>
      </c>
      <c r="U54" s="13">
        <f t="shared" si="11"/>
        <v>34.802792191922599</v>
      </c>
      <c r="V54" s="13">
        <f t="shared" si="11"/>
        <v>30.865217182495464</v>
      </c>
      <c r="W54" s="13">
        <f t="shared" si="11"/>
        <v>27.089583369358422</v>
      </c>
      <c r="X54" s="13">
        <f t="shared" si="11"/>
        <v>23.480190900721723</v>
      </c>
      <c r="Y54" s="13">
        <f t="shared" si="11"/>
        <v>20.043996004168971</v>
      </c>
      <c r="Z54" s="13">
        <f t="shared" si="16"/>
        <v>16.792757031766758</v>
      </c>
      <c r="AA54" s="13">
        <f t="shared" si="16"/>
        <v>13.747484458152686</v>
      </c>
      <c r="AB54" s="13">
        <f t="shared" si="16"/>
        <v>10.948343206227198</v>
      </c>
      <c r="AC54" s="13">
        <f t="shared" si="16"/>
        <v>8.4779230046900924</v>
      </c>
      <c r="AD54" s="13">
        <f t="shared" si="17"/>
        <v>6.5134725147652484</v>
      </c>
      <c r="AE54" s="13">
        <f t="shared" si="17"/>
        <v>5.3913885015100584</v>
      </c>
      <c r="AF54" s="13">
        <f t="shared" si="17"/>
        <v>5.4310336695647994</v>
      </c>
      <c r="AG54" s="13">
        <f t="shared" si="17"/>
        <v>6.4462006218953576</v>
      </c>
      <c r="AH54" s="13">
        <f t="shared" si="18"/>
        <v>7.9514465540399168</v>
      </c>
      <c r="AI54" s="13">
        <f t="shared" si="18"/>
        <v>9.6251612173742718</v>
      </c>
      <c r="AJ54" s="13">
        <f t="shared" si="18"/>
        <v>11.317467925139258</v>
      </c>
      <c r="AK54" s="13">
        <f t="shared" si="14"/>
        <v>12.960391738947031</v>
      </c>
      <c r="AL54" s="13">
        <f t="shared" si="12"/>
        <v>14.521406382406546</v>
      </c>
      <c r="AM54" s="13">
        <f t="shared" si="12"/>
        <v>15.984252835526908</v>
      </c>
    </row>
    <row r="55" spans="1:39" x14ac:dyDescent="0.25">
      <c r="A55" t="s">
        <v>4</v>
      </c>
      <c r="B55" t="s">
        <v>55</v>
      </c>
      <c r="C55" s="1">
        <v>0.10972222222222222</v>
      </c>
      <c r="D55" t="s">
        <v>63</v>
      </c>
      <c r="E55" s="7">
        <v>0.44444444444444442</v>
      </c>
      <c r="F55" t="s">
        <v>64</v>
      </c>
      <c r="G55" s="3">
        <v>5</v>
      </c>
      <c r="H55" s="5">
        <f t="shared" si="5"/>
        <v>10.666666666666666</v>
      </c>
      <c r="I55" s="4">
        <f t="shared" si="19"/>
        <v>15.666666666666666</v>
      </c>
      <c r="J55" s="9">
        <f t="shared" si="20"/>
        <v>2.6333333333333333</v>
      </c>
      <c r="K55">
        <v>41.878</v>
      </c>
      <c r="L55">
        <v>87.63</v>
      </c>
      <c r="M55">
        <v>32.78</v>
      </c>
      <c r="N55">
        <v>96.8</v>
      </c>
      <c r="O55">
        <f t="shared" si="10"/>
        <v>-9.097999999999999</v>
      </c>
      <c r="P55">
        <f t="shared" si="6"/>
        <v>9.1700000000000017</v>
      </c>
      <c r="Q55">
        <f t="shared" si="7"/>
        <v>-3.454936708860759</v>
      </c>
      <c r="R55">
        <f t="shared" si="8"/>
        <v>3.482278481012659</v>
      </c>
      <c r="S55" s="13">
        <f t="shared" si="15"/>
        <v>336.13345628841188</v>
      </c>
      <c r="U55" s="13">
        <f t="shared" si="11"/>
        <v>33.643830792437463</v>
      </c>
      <c r="V55" s="13">
        <f t="shared" si="11"/>
        <v>29.775668431417255</v>
      </c>
      <c r="W55" s="13">
        <f t="shared" si="11"/>
        <v>26.080415942941904</v>
      </c>
      <c r="X55" s="13">
        <f t="shared" si="11"/>
        <v>22.566608675073091</v>
      </c>
      <c r="Y55" s="13">
        <f t="shared" si="11"/>
        <v>19.247815530315432</v>
      </c>
      <c r="Z55" s="13">
        <f t="shared" si="16"/>
        <v>16.146513486723965</v>
      </c>
      <c r="AA55" s="13">
        <f t="shared" si="16"/>
        <v>13.301642180064665</v>
      </c>
      <c r="AB55" s="13">
        <f t="shared" si="16"/>
        <v>10.78343325850812</v>
      </c>
      <c r="AC55" s="13">
        <f t="shared" si="16"/>
        <v>8.7197539390188368</v>
      </c>
      <c r="AD55" s="13">
        <f t="shared" si="17"/>
        <v>7.3220199430956248</v>
      </c>
      <c r="AE55" s="13">
        <f t="shared" si="17"/>
        <v>6.82529086682593</v>
      </c>
      <c r="AF55" s="13">
        <f t="shared" si="17"/>
        <v>7.257122340586676</v>
      </c>
      <c r="AG55" s="13">
        <f t="shared" si="17"/>
        <v>8.3495400286417727</v>
      </c>
      <c r="AH55" s="13">
        <f t="shared" si="18"/>
        <v>9.7844790089419291</v>
      </c>
      <c r="AI55" s="13">
        <f t="shared" si="18"/>
        <v>11.352497791619886</v>
      </c>
      <c r="AJ55" s="13">
        <f t="shared" si="18"/>
        <v>12.939837509183349</v>
      </c>
      <c r="AK55" s="13">
        <f t="shared" si="14"/>
        <v>14.486439821908816</v>
      </c>
      <c r="AL55" s="13">
        <f t="shared" si="12"/>
        <v>15.9598708742804</v>
      </c>
      <c r="AM55" s="13">
        <f t="shared" si="12"/>
        <v>17.342201447731554</v>
      </c>
    </row>
    <row r="56" spans="1:39" x14ac:dyDescent="0.25">
      <c r="A56" t="s">
        <v>4</v>
      </c>
      <c r="B56" t="s">
        <v>55</v>
      </c>
      <c r="C56" s="1">
        <v>0.1125</v>
      </c>
      <c r="D56" t="s">
        <v>65</v>
      </c>
      <c r="E56" s="7">
        <v>0.41319444444444442</v>
      </c>
      <c r="F56" t="s">
        <v>66</v>
      </c>
      <c r="G56" s="3">
        <v>5</v>
      </c>
      <c r="H56" s="5">
        <f t="shared" si="5"/>
        <v>9.9166666666666661</v>
      </c>
      <c r="I56" s="4">
        <f t="shared" si="19"/>
        <v>14.916666666666666</v>
      </c>
      <c r="J56" s="9">
        <f t="shared" si="20"/>
        <v>2.7</v>
      </c>
      <c r="K56">
        <v>41.878</v>
      </c>
      <c r="L56">
        <v>87.63</v>
      </c>
      <c r="M56">
        <v>39.74</v>
      </c>
      <c r="N56">
        <v>105</v>
      </c>
      <c r="O56">
        <f t="shared" si="10"/>
        <v>-2.1379999999999981</v>
      </c>
      <c r="P56">
        <f t="shared" si="6"/>
        <v>17.370000000000005</v>
      </c>
      <c r="Q56">
        <f t="shared" si="7"/>
        <v>-0.79185185185185114</v>
      </c>
      <c r="R56">
        <f t="shared" si="8"/>
        <v>6.4333333333333345</v>
      </c>
      <c r="S56" s="13">
        <f t="shared" si="15"/>
        <v>444.15994086335826</v>
      </c>
      <c r="U56" s="13">
        <f t="shared" si="11"/>
        <v>23.515447356158003</v>
      </c>
      <c r="V56" s="13">
        <f t="shared" si="11"/>
        <v>19.307834211637871</v>
      </c>
      <c r="W56" s="13">
        <f t="shared" si="11"/>
        <v>15.266780614346072</v>
      </c>
      <c r="X56" s="13">
        <f t="shared" si="11"/>
        <v>11.411354124493798</v>
      </c>
      <c r="Y56" s="13">
        <f t="shared" si="11"/>
        <v>7.7953415813046609</v>
      </c>
      <c r="Z56" s="13">
        <f t="shared" si="16"/>
        <v>4.6267245655819353</v>
      </c>
      <c r="AA56" s="13">
        <f t="shared" si="16"/>
        <v>2.9948183907922954</v>
      </c>
      <c r="AB56" s="13">
        <f t="shared" si="16"/>
        <v>4.5201729123215353</v>
      </c>
      <c r="AC56" s="13">
        <f t="shared" si="16"/>
        <v>7.2745100875751572</v>
      </c>
      <c r="AD56" s="13">
        <f t="shared" si="17"/>
        <v>10.183156425051088</v>
      </c>
      <c r="AE56" s="13">
        <f t="shared" si="17"/>
        <v>13.045302968976088</v>
      </c>
      <c r="AF56" s="13">
        <f t="shared" si="17"/>
        <v>15.809079402075719</v>
      </c>
      <c r="AG56" s="13">
        <f t="shared" si="17"/>
        <v>18.456486340536113</v>
      </c>
      <c r="AH56" s="13">
        <f t="shared" si="18"/>
        <v>20.98032276762391</v>
      </c>
      <c r="AI56" s="13">
        <f t="shared" si="18"/>
        <v>23.377719717939762</v>
      </c>
      <c r="AJ56" s="13">
        <f t="shared" si="18"/>
        <v>25.647871528590027</v>
      </c>
      <c r="AK56" s="13">
        <f t="shared" si="14"/>
        <v>27.791109429370024</v>
      </c>
      <c r="AL56" s="13">
        <f t="shared" si="12"/>
        <v>29.80848268667317</v>
      </c>
      <c r="AM56" s="13">
        <f t="shared" si="12"/>
        <v>31.701557597490584</v>
      </c>
    </row>
    <row r="57" spans="1:39" x14ac:dyDescent="0.25">
      <c r="A57" t="s">
        <v>4</v>
      </c>
      <c r="B57" t="s">
        <v>55</v>
      </c>
      <c r="C57" s="1">
        <v>0.10972222222222222</v>
      </c>
      <c r="D57" t="s">
        <v>121</v>
      </c>
      <c r="E57" s="8">
        <v>0.51736111111111105</v>
      </c>
      <c r="F57" t="s">
        <v>122</v>
      </c>
      <c r="G57" s="3">
        <v>5</v>
      </c>
      <c r="H57" s="5">
        <f t="shared" si="5"/>
        <v>12.416666666666664</v>
      </c>
      <c r="I57" s="4">
        <f t="shared" si="19"/>
        <v>17.416666666666664</v>
      </c>
      <c r="J57" s="9">
        <f t="shared" si="20"/>
        <v>2.6333333333333333</v>
      </c>
      <c r="K57">
        <v>41.878</v>
      </c>
      <c r="L57">
        <v>87.63</v>
      </c>
      <c r="M57">
        <v>39.74</v>
      </c>
      <c r="N57">
        <v>105</v>
      </c>
      <c r="O57">
        <f t="shared" si="10"/>
        <v>-2.1379999999999981</v>
      </c>
      <c r="P57">
        <f t="shared" si="6"/>
        <v>17.370000000000005</v>
      </c>
      <c r="Q57">
        <f t="shared" si="7"/>
        <v>-0.81189873417721448</v>
      </c>
      <c r="R57">
        <f t="shared" si="8"/>
        <v>6.596202531645571</v>
      </c>
      <c r="S57" s="13">
        <f t="shared" si="15"/>
        <v>455.40449632825346</v>
      </c>
      <c r="U57" s="13">
        <f t="shared" si="11"/>
        <v>39.242570152226975</v>
      </c>
      <c r="V57" s="13">
        <f t="shared" si="11"/>
        <v>34.955596391619714</v>
      </c>
      <c r="W57" s="13">
        <f t="shared" si="11"/>
        <v>30.813280171510083</v>
      </c>
      <c r="X57" s="13">
        <f t="shared" si="11"/>
        <v>26.81523208548218</v>
      </c>
      <c r="Y57" s="13">
        <f t="shared" si="11"/>
        <v>22.96123121572543</v>
      </c>
      <c r="Z57" s="13">
        <f t="shared" si="16"/>
        <v>19.251416641141397</v>
      </c>
      <c r="AA57" s="13">
        <f t="shared" si="16"/>
        <v>15.686716879915657</v>
      </c>
      <c r="AB57" s="13">
        <f t="shared" si="16"/>
        <v>12.269933610316416</v>
      </c>
      <c r="AC57" s="13">
        <f t="shared" si="16"/>
        <v>9.0089895825294217</v>
      </c>
      <c r="AD57" s="13">
        <f t="shared" si="17"/>
        <v>5.9296330973275362</v>
      </c>
      <c r="AE57" s="13">
        <f t="shared" si="17"/>
        <v>3.154065426862195</v>
      </c>
      <c r="AF57" s="14">
        <f t="shared" si="17"/>
        <v>1.7523761980030377</v>
      </c>
      <c r="AG57" s="13">
        <f t="shared" si="17"/>
        <v>3.495728182738115</v>
      </c>
      <c r="AH57" s="13">
        <f t="shared" si="18"/>
        <v>5.9357216383045746</v>
      </c>
      <c r="AI57" s="13">
        <f t="shared" si="18"/>
        <v>8.3720326109513792</v>
      </c>
      <c r="AJ57" s="13">
        <f t="shared" si="18"/>
        <v>10.720163656215567</v>
      </c>
      <c r="AK57" s="13">
        <f t="shared" si="14"/>
        <v>12.961419755085084</v>
      </c>
      <c r="AL57" s="13">
        <f t="shared" si="12"/>
        <v>15.091003321716766</v>
      </c>
      <c r="AM57" s="13">
        <f t="shared" si="12"/>
        <v>17.108626915642656</v>
      </c>
    </row>
    <row r="58" spans="1:39" x14ac:dyDescent="0.25">
      <c r="A58" s="25" t="s">
        <v>4</v>
      </c>
      <c r="B58" s="25" t="s">
        <v>55</v>
      </c>
      <c r="C58" s="26">
        <v>0.10972222222222222</v>
      </c>
      <c r="D58" s="25" t="s">
        <v>180</v>
      </c>
      <c r="E58" s="27">
        <v>0.5</v>
      </c>
      <c r="F58" t="s">
        <v>181</v>
      </c>
      <c r="G58" s="3">
        <v>5</v>
      </c>
      <c r="H58" s="5">
        <f t="shared" si="5"/>
        <v>12</v>
      </c>
      <c r="I58" s="4">
        <f t="shared" si="19"/>
        <v>17</v>
      </c>
      <c r="J58" s="9">
        <f t="shared" si="20"/>
        <v>2.6333333333333333</v>
      </c>
      <c r="K58">
        <v>41.878</v>
      </c>
      <c r="L58">
        <v>87.63</v>
      </c>
      <c r="M58">
        <v>39.74</v>
      </c>
      <c r="N58">
        <v>105</v>
      </c>
      <c r="O58">
        <f t="shared" si="10"/>
        <v>-2.1379999999999981</v>
      </c>
      <c r="P58">
        <f t="shared" si="6"/>
        <v>17.370000000000005</v>
      </c>
      <c r="Q58">
        <f t="shared" si="7"/>
        <v>-0.81189873417721448</v>
      </c>
      <c r="R58">
        <f t="shared" si="8"/>
        <v>6.596202531645571</v>
      </c>
      <c r="S58" s="13">
        <f t="shared" si="15"/>
        <v>455.40449632825346</v>
      </c>
      <c r="U58" s="13">
        <f t="shared" si="11"/>
        <v>36.528031180130853</v>
      </c>
      <c r="V58" s="13">
        <f t="shared" si="11"/>
        <v>32.243710193706704</v>
      </c>
      <c r="W58" s="13">
        <f t="shared" si="11"/>
        <v>28.103740019940247</v>
      </c>
      <c r="X58" s="13">
        <f t="shared" si="11"/>
        <v>24.107487264289279</v>
      </c>
      <c r="Y58" s="13">
        <f t="shared" si="11"/>
        <v>20.254337154335296</v>
      </c>
      <c r="Z58" s="13">
        <f t="shared" si="16"/>
        <v>16.54376932657398</v>
      </c>
      <c r="AA58" s="13">
        <f t="shared" si="16"/>
        <v>12.975555307269007</v>
      </c>
      <c r="AB58" s="13">
        <f t="shared" si="16"/>
        <v>9.5503596835375664</v>
      </c>
      <c r="AC58" s="13">
        <f t="shared" si="16"/>
        <v>6.2721292081866924</v>
      </c>
      <c r="AD58" s="13">
        <f t="shared" si="17"/>
        <v>3.1640692783804596</v>
      </c>
      <c r="AE58" s="14">
        <f t="shared" si="17"/>
        <v>0.79085439272945657</v>
      </c>
      <c r="AF58" s="13">
        <f t="shared" si="17"/>
        <v>2.954342992564337</v>
      </c>
      <c r="AG58" s="13">
        <f t="shared" si="17"/>
        <v>5.6578172409052243</v>
      </c>
      <c r="AH58" s="13">
        <f t="shared" si="18"/>
        <v>8.2650162732781176</v>
      </c>
      <c r="AI58" s="13">
        <f t="shared" si="18"/>
        <v>10.752163358871764</v>
      </c>
      <c r="AJ58" s="13">
        <f t="shared" si="18"/>
        <v>13.116167195515031</v>
      </c>
      <c r="AK58" s="13">
        <f t="shared" si="14"/>
        <v>15.357657483499512</v>
      </c>
      <c r="AL58" s="13">
        <f t="shared" si="12"/>
        <v>17.47851231650105</v>
      </c>
      <c r="AM58" s="13">
        <f t="shared" si="12"/>
        <v>19.481256599880677</v>
      </c>
    </row>
    <row r="59" spans="1:39" x14ac:dyDescent="0.25">
      <c r="A59" s="25" t="s">
        <v>172</v>
      </c>
      <c r="B59" s="25" t="s">
        <v>55</v>
      </c>
      <c r="C59" s="26">
        <v>0.1388888888888889</v>
      </c>
      <c r="D59" s="25" t="s">
        <v>174</v>
      </c>
      <c r="E59" s="28">
        <v>0.49305555555555558</v>
      </c>
      <c r="F59" t="s">
        <v>131</v>
      </c>
      <c r="G59" s="3">
        <v>4</v>
      </c>
      <c r="H59" s="5">
        <f t="shared" si="5"/>
        <v>11.833333333333334</v>
      </c>
      <c r="I59" s="4">
        <f t="shared" si="19"/>
        <v>15.833333333333334</v>
      </c>
      <c r="J59" s="9">
        <f t="shared" si="20"/>
        <v>3.3333333333333335</v>
      </c>
      <c r="K59">
        <v>41.5</v>
      </c>
      <c r="L59">
        <v>81.69</v>
      </c>
      <c r="M59">
        <v>39.74</v>
      </c>
      <c r="N59">
        <v>105</v>
      </c>
      <c r="O59">
        <f t="shared" si="10"/>
        <v>-1.759999999999998</v>
      </c>
      <c r="P59">
        <f t="shared" si="6"/>
        <v>23.310000000000002</v>
      </c>
      <c r="Q59">
        <f t="shared" si="7"/>
        <v>-0.52799999999999936</v>
      </c>
      <c r="R59">
        <f t="shared" si="8"/>
        <v>6.9930000000000003</v>
      </c>
      <c r="S59" s="13">
        <f t="shared" si="15"/>
        <v>480.54729797537738</v>
      </c>
      <c r="U59" s="13">
        <f t="shared" si="11"/>
        <v>34.306844241233151</v>
      </c>
      <c r="V59" s="13">
        <f t="shared" si="11"/>
        <v>29.996419235857655</v>
      </c>
      <c r="W59" s="13">
        <f t="shared" si="11"/>
        <v>25.830392491120211</v>
      </c>
      <c r="X59" s="13">
        <f t="shared" si="11"/>
        <v>21.808089688448469</v>
      </c>
      <c r="Y59" s="13">
        <f t="shared" si="11"/>
        <v>17.928816167299896</v>
      </c>
      <c r="Z59" s="13">
        <f t="shared" si="16"/>
        <v>14.19189827292824</v>
      </c>
      <c r="AA59" s="13">
        <f t="shared" si="16"/>
        <v>10.596812524441868</v>
      </c>
      <c r="AB59" s="13">
        <f t="shared" si="16"/>
        <v>7.1436825976493621</v>
      </c>
      <c r="AC59" s="13">
        <f t="shared" si="16"/>
        <v>3.836266993430363</v>
      </c>
      <c r="AD59" s="14">
        <f t="shared" si="17"/>
        <v>0.76133741633459617</v>
      </c>
      <c r="AE59" s="15">
        <f t="shared" si="17"/>
        <v>2.4491912168508714</v>
      </c>
      <c r="AF59" s="13">
        <f t="shared" si="17"/>
        <v>5.3382784037150728</v>
      </c>
      <c r="AG59" s="13">
        <f t="shared" si="17"/>
        <v>8.1083001213244454</v>
      </c>
      <c r="AH59" s="13">
        <f t="shared" si="18"/>
        <v>10.749634339644656</v>
      </c>
      <c r="AI59" s="13">
        <f t="shared" si="18"/>
        <v>13.262239378747701</v>
      </c>
      <c r="AJ59" s="13">
        <f t="shared" si="18"/>
        <v>15.647566806027589</v>
      </c>
      <c r="AK59" s="13">
        <f t="shared" si="14"/>
        <v>17.907617031365302</v>
      </c>
      <c r="AL59" s="13">
        <f t="shared" si="12"/>
        <v>20.04473849390029</v>
      </c>
      <c r="AM59" s="13">
        <f t="shared" si="12"/>
        <v>22.061581318081419</v>
      </c>
    </row>
    <row r="60" spans="1:39" x14ac:dyDescent="0.25">
      <c r="A60" s="25" t="s">
        <v>9</v>
      </c>
      <c r="B60" s="25" t="s">
        <v>55</v>
      </c>
      <c r="C60" s="26">
        <v>8.5416666666666655E-2</v>
      </c>
      <c r="D60" s="25" t="s">
        <v>197</v>
      </c>
      <c r="E60" s="28">
        <v>0.48402777777777778</v>
      </c>
      <c r="F60" t="s">
        <v>185</v>
      </c>
      <c r="G60" s="3">
        <v>5</v>
      </c>
      <c r="H60" s="5">
        <f t="shared" si="5"/>
        <v>11.616666666666667</v>
      </c>
      <c r="I60" s="4">
        <f t="shared" si="19"/>
        <v>16.616666666666667</v>
      </c>
      <c r="J60" s="9">
        <f t="shared" si="20"/>
        <v>2.0499999999999998</v>
      </c>
      <c r="K60">
        <v>44.98</v>
      </c>
      <c r="L60">
        <v>93.27</v>
      </c>
      <c r="M60">
        <v>39.74</v>
      </c>
      <c r="N60">
        <v>105</v>
      </c>
      <c r="O60">
        <f t="shared" si="10"/>
        <v>-5.2399999999999949</v>
      </c>
      <c r="P60">
        <f t="shared" si="6"/>
        <v>11.730000000000004</v>
      </c>
      <c r="Q60">
        <f t="shared" si="7"/>
        <v>-2.5560975609756076</v>
      </c>
      <c r="R60">
        <f t="shared" si="8"/>
        <v>5.7219512195121975</v>
      </c>
      <c r="S60" s="13">
        <f t="shared" si="15"/>
        <v>429.43037533214067</v>
      </c>
      <c r="U60" s="13">
        <f t="shared" si="11"/>
        <v>28.833288512867753</v>
      </c>
      <c r="V60" s="13">
        <f t="shared" si="11"/>
        <v>24.624810324532476</v>
      </c>
      <c r="W60" s="13">
        <f t="shared" si="11"/>
        <v>20.562965478172348</v>
      </c>
      <c r="X60" s="13">
        <f t="shared" si="11"/>
        <v>16.64717185435461</v>
      </c>
      <c r="Y60" s="13">
        <f t="shared" ref="Y60:AB99" si="21">SQRT((($L60+$R60*(Y$2-$I60))-(10.666*Y$2^2-414.05*Y$2+4095.1))^2+(($K60+$Q60*(Y$2-$I60))-(-3.4312*Y$2^2+115.95*Y$2-934.38))^2)</f>
        <v>12.876798210704388</v>
      </c>
      <c r="Z60" s="13">
        <f t="shared" si="16"/>
        <v>9.2511596433882328</v>
      </c>
      <c r="AA60" s="13">
        <f t="shared" si="16"/>
        <v>5.7695144393652296</v>
      </c>
      <c r="AB60" s="13">
        <f t="shared" si="16"/>
        <v>2.4310808217881448</v>
      </c>
      <c r="AC60" s="14">
        <f t="shared" si="16"/>
        <v>0.76551850200355542</v>
      </c>
      <c r="AD60" s="13">
        <f t="shared" si="17"/>
        <v>3.82016758090497</v>
      </c>
      <c r="AE60" s="13">
        <f t="shared" si="17"/>
        <v>6.7347773533956623</v>
      </c>
      <c r="AF60" s="13">
        <f t="shared" si="17"/>
        <v>9.5103122641652611</v>
      </c>
      <c r="AG60" s="13">
        <f t="shared" si="17"/>
        <v>12.148036934044784</v>
      </c>
      <c r="AH60" s="13">
        <f t="shared" si="18"/>
        <v>14.649351179471966</v>
      </c>
      <c r="AI60" s="13">
        <f t="shared" si="18"/>
        <v>17.015797964084253</v>
      </c>
      <c r="AJ60" s="13">
        <f t="shared" si="18"/>
        <v>19.249079060497838</v>
      </c>
      <c r="AK60" s="13">
        <f t="shared" si="14"/>
        <v>21.351073796020238</v>
      </c>
      <c r="AL60" s="13">
        <f t="shared" si="12"/>
        <v>23.323860517543306</v>
      </c>
      <c r="AM60" s="13">
        <f t="shared" si="12"/>
        <v>25.169740955307123</v>
      </c>
    </row>
    <row r="61" spans="1:39" x14ac:dyDescent="0.25">
      <c r="A61" s="25" t="s">
        <v>186</v>
      </c>
      <c r="B61" s="25" t="s">
        <v>55</v>
      </c>
      <c r="C61" s="26">
        <v>6.6666666666666666E-2</v>
      </c>
      <c r="D61" s="25" t="s">
        <v>187</v>
      </c>
      <c r="E61" s="27">
        <v>0.54097222222222219</v>
      </c>
      <c r="F61" t="s">
        <v>188</v>
      </c>
      <c r="G61" s="3">
        <v>5</v>
      </c>
      <c r="H61" s="5">
        <f t="shared" si="5"/>
        <v>12.983333333333333</v>
      </c>
      <c r="I61" s="4">
        <f t="shared" si="19"/>
        <v>17.983333333333334</v>
      </c>
      <c r="J61" s="9">
        <f t="shared" si="20"/>
        <v>1.6</v>
      </c>
      <c r="K61">
        <v>41.25</v>
      </c>
      <c r="L61">
        <v>96</v>
      </c>
      <c r="M61">
        <v>39.74</v>
      </c>
      <c r="N61">
        <v>105</v>
      </c>
      <c r="O61">
        <f t="shared" si="10"/>
        <v>-1.509999999999998</v>
      </c>
      <c r="P61">
        <f t="shared" si="6"/>
        <v>9</v>
      </c>
      <c r="Q61">
        <f t="shared" si="7"/>
        <v>-0.94374999999999876</v>
      </c>
      <c r="R61">
        <f t="shared" si="8"/>
        <v>5.625</v>
      </c>
      <c r="S61" s="13">
        <f t="shared" si="15"/>
        <v>390.83084877674702</v>
      </c>
      <c r="U61" s="13">
        <f t="shared" si="11"/>
        <v>33.934912397160268</v>
      </c>
      <c r="V61" s="13">
        <f t="shared" si="11"/>
        <v>29.73192509956527</v>
      </c>
      <c r="W61" s="13">
        <f t="shared" si="11"/>
        <v>25.673434023985632</v>
      </c>
      <c r="X61" s="13">
        <f t="shared" si="11"/>
        <v>21.758777990247996</v>
      </c>
      <c r="Y61" s="13">
        <f t="shared" si="21"/>
        <v>17.987297996298455</v>
      </c>
      <c r="Z61" s="13">
        <f t="shared" si="16"/>
        <v>14.358406052243984</v>
      </c>
      <c r="AA61" s="13">
        <f t="shared" si="16"/>
        <v>10.87178565022967</v>
      </c>
      <c r="AB61" s="13">
        <f t="shared" si="16"/>
        <v>7.5281060717387636</v>
      </c>
      <c r="AC61" s="13">
        <f t="shared" si="16"/>
        <v>4.3327693330372483</v>
      </c>
      <c r="AD61" s="14">
        <f t="shared" si="17"/>
        <v>1.3496813847606359</v>
      </c>
      <c r="AE61" s="15">
        <f t="shared" si="17"/>
        <v>1.8133716609623309</v>
      </c>
      <c r="AF61" s="13">
        <f t="shared" si="17"/>
        <v>4.5593754529598174</v>
      </c>
      <c r="AG61" s="13">
        <f t="shared" si="17"/>
        <v>7.2166947948435416</v>
      </c>
      <c r="AH61" s="13">
        <f t="shared" si="18"/>
        <v>9.7504990794544391</v>
      </c>
      <c r="AI61" s="13">
        <f t="shared" si="18"/>
        <v>12.15785445791531</v>
      </c>
      <c r="AJ61" s="13">
        <f t="shared" si="18"/>
        <v>14.439544103251377</v>
      </c>
      <c r="AK61" s="13">
        <f t="shared" si="14"/>
        <v>16.597431368914254</v>
      </c>
      <c r="AL61" s="13">
        <f t="shared" si="12"/>
        <v>18.63392265735418</v>
      </c>
      <c r="AM61" s="13">
        <f t="shared" si="12"/>
        <v>20.551825559771267</v>
      </c>
    </row>
    <row r="62" spans="1:39" x14ac:dyDescent="0.25">
      <c r="A62" t="s">
        <v>33</v>
      </c>
      <c r="B62" t="s">
        <v>26</v>
      </c>
      <c r="C62" s="1">
        <v>0.11875000000000001</v>
      </c>
      <c r="D62" t="s">
        <v>75</v>
      </c>
      <c r="E62" s="7">
        <v>0.45833333333333331</v>
      </c>
      <c r="F62" t="s">
        <v>76</v>
      </c>
      <c r="G62" s="3">
        <v>5</v>
      </c>
      <c r="H62" s="5">
        <f t="shared" si="5"/>
        <v>11</v>
      </c>
      <c r="I62" s="4">
        <f t="shared" si="19"/>
        <v>16</v>
      </c>
      <c r="J62" s="9">
        <f t="shared" si="20"/>
        <v>2.85</v>
      </c>
      <c r="K62">
        <v>32.78</v>
      </c>
      <c r="L62">
        <v>96.8</v>
      </c>
      <c r="M62">
        <v>42.33</v>
      </c>
      <c r="N62">
        <v>83.05</v>
      </c>
      <c r="O62">
        <f t="shared" si="10"/>
        <v>9.5499999999999972</v>
      </c>
      <c r="P62">
        <f t="shared" si="6"/>
        <v>-13.75</v>
      </c>
      <c r="Q62">
        <f t="shared" si="7"/>
        <v>3.350877192982455</v>
      </c>
      <c r="R62">
        <f t="shared" si="8"/>
        <v>-4.8245614035087714</v>
      </c>
      <c r="S62" s="13">
        <f t="shared" si="15"/>
        <v>402.5110174640152</v>
      </c>
      <c r="U62" s="13">
        <f t="shared" si="11"/>
        <v>35.930740503756077</v>
      </c>
      <c r="V62" s="13">
        <f t="shared" si="11"/>
        <v>32.564414738274657</v>
      </c>
      <c r="W62" s="13">
        <f t="shared" si="11"/>
        <v>29.333232867474976</v>
      </c>
      <c r="X62" s="13">
        <f t="shared" si="11"/>
        <v>26.236222560890379</v>
      </c>
      <c r="Y62" s="13">
        <f t="shared" si="21"/>
        <v>23.272683713838951</v>
      </c>
      <c r="Z62" s="13">
        <f t="shared" si="16"/>
        <v>20.442440536005794</v>
      </c>
      <c r="AA62" s="13">
        <f t="shared" si="16"/>
        <v>17.746292584685943</v>
      </c>
      <c r="AB62" s="13">
        <f t="shared" si="16"/>
        <v>15.186852978925007</v>
      </c>
      <c r="AC62" s="13">
        <f t="shared" si="16"/>
        <v>12.770184052266973</v>
      </c>
      <c r="AD62" s="13">
        <f t="shared" si="17"/>
        <v>10.509182010285985</v>
      </c>
      <c r="AE62" s="13">
        <f t="shared" si="17"/>
        <v>8.4310397897074338</v>
      </c>
      <c r="AF62" s="13">
        <f t="shared" si="17"/>
        <v>6.5945041660770647</v>
      </c>
      <c r="AG62" s="13">
        <f t="shared" si="17"/>
        <v>5.1278330353764758</v>
      </c>
      <c r="AH62" s="13">
        <f t="shared" si="18"/>
        <v>4.2762008474486972</v>
      </c>
      <c r="AI62" s="13">
        <f t="shared" si="18"/>
        <v>4.2881640433895081</v>
      </c>
      <c r="AJ62" s="13">
        <f t="shared" si="18"/>
        <v>5.0670050106892193</v>
      </c>
      <c r="AK62" s="13">
        <f t="shared" si="14"/>
        <v>6.2739345025081592</v>
      </c>
      <c r="AL62" s="13">
        <f t="shared" si="12"/>
        <v>7.6690667460616435</v>
      </c>
      <c r="AM62" s="13">
        <f t="shared" si="12"/>
        <v>9.1400174789906838</v>
      </c>
    </row>
    <row r="63" spans="1:39" x14ac:dyDescent="0.25">
      <c r="A63" t="s">
        <v>3</v>
      </c>
      <c r="B63" t="s">
        <v>26</v>
      </c>
      <c r="C63" s="1">
        <v>0.18402777777777779</v>
      </c>
      <c r="D63" t="s">
        <v>25</v>
      </c>
      <c r="E63" s="7">
        <v>0.42708333333333331</v>
      </c>
      <c r="F63" t="s">
        <v>21</v>
      </c>
      <c r="G63" s="3">
        <v>7</v>
      </c>
      <c r="H63" s="5">
        <f t="shared" si="5"/>
        <v>10.25</v>
      </c>
      <c r="I63" s="4">
        <f t="shared" si="19"/>
        <v>17.25</v>
      </c>
      <c r="J63" s="9">
        <f t="shared" si="20"/>
        <v>4.416666666666667</v>
      </c>
      <c r="K63">
        <v>34.049999999999997</v>
      </c>
      <c r="L63">
        <v>118.24</v>
      </c>
      <c r="M63">
        <v>42.33</v>
      </c>
      <c r="N63">
        <v>83.05</v>
      </c>
      <c r="O63">
        <f t="shared" si="10"/>
        <v>8.2800000000000011</v>
      </c>
      <c r="P63">
        <f t="shared" si="6"/>
        <v>-35.19</v>
      </c>
      <c r="Q63">
        <f t="shared" si="7"/>
        <v>1.8747169811320756</v>
      </c>
      <c r="R63">
        <f t="shared" si="8"/>
        <v>-7.9675471698113194</v>
      </c>
      <c r="S63" s="13">
        <f t="shared" si="15"/>
        <v>560.87210521207555</v>
      </c>
      <c r="U63" s="13">
        <f t="shared" si="11"/>
        <v>13.120428787264892</v>
      </c>
      <c r="V63" s="13">
        <f t="shared" si="11"/>
        <v>11.23520838186108</v>
      </c>
      <c r="W63" s="13">
        <f t="shared" si="11"/>
        <v>9.9517505759566927</v>
      </c>
      <c r="X63" s="13">
        <f t="shared" si="11"/>
        <v>9.3858673047893593</v>
      </c>
      <c r="Y63" s="13">
        <f t="shared" si="21"/>
        <v>9.5432310128206765</v>
      </c>
      <c r="Z63" s="13">
        <f t="shared" si="16"/>
        <v>10.285463047048305</v>
      </c>
      <c r="AA63" s="13">
        <f t="shared" si="16"/>
        <v>11.410934633283425</v>
      </c>
      <c r="AB63" s="13">
        <f t="shared" si="16"/>
        <v>12.745079087809676</v>
      </c>
      <c r="AC63" s="13">
        <f t="shared" si="16"/>
        <v>14.167802507325783</v>
      </c>
      <c r="AD63" s="13">
        <f t="shared" si="17"/>
        <v>15.603734477413772</v>
      </c>
      <c r="AE63" s="13">
        <f t="shared" si="17"/>
        <v>17.006774619375125</v>
      </c>
      <c r="AF63" s="13">
        <f t="shared" si="17"/>
        <v>18.348763491125965</v>
      </c>
      <c r="AG63" s="13">
        <f t="shared" si="17"/>
        <v>19.612520915522481</v>
      </c>
      <c r="AH63" s="13">
        <f t="shared" si="18"/>
        <v>20.787772271152601</v>
      </c>
      <c r="AI63" s="13">
        <f t="shared" si="18"/>
        <v>21.868777852712299</v>
      </c>
      <c r="AJ63" s="13">
        <f t="shared" si="18"/>
        <v>22.852943031254277</v>
      </c>
      <c r="AK63" s="13">
        <f t="shared" si="14"/>
        <v>23.739999506164846</v>
      </c>
      <c r="AL63" s="13">
        <f t="shared" si="12"/>
        <v>24.531528188328174</v>
      </c>
      <c r="AM63" s="13">
        <f t="shared" si="12"/>
        <v>25.230693902157512</v>
      </c>
    </row>
    <row r="64" spans="1:39" x14ac:dyDescent="0.25">
      <c r="A64" t="s">
        <v>125</v>
      </c>
      <c r="B64" t="s">
        <v>137</v>
      </c>
      <c r="C64" s="1">
        <v>0.12847222222222224</v>
      </c>
      <c r="D64" t="s">
        <v>138</v>
      </c>
      <c r="E64" s="7">
        <v>0.46180555555555558</v>
      </c>
      <c r="F64" t="s">
        <v>79</v>
      </c>
      <c r="G64" s="3">
        <v>4</v>
      </c>
      <c r="H64" s="5">
        <f t="shared" si="5"/>
        <v>11.083333333333334</v>
      </c>
      <c r="I64" s="4">
        <f t="shared" si="19"/>
        <v>15.083333333333334</v>
      </c>
      <c r="J64" s="9">
        <f t="shared" si="20"/>
        <v>3.0833333333333339</v>
      </c>
      <c r="K64">
        <v>40.71</v>
      </c>
      <c r="L64">
        <v>74</v>
      </c>
      <c r="M64">
        <v>26.12</v>
      </c>
      <c r="N64">
        <v>80.14</v>
      </c>
      <c r="O64">
        <f t="shared" si="10"/>
        <v>-14.59</v>
      </c>
      <c r="P64">
        <f t="shared" si="6"/>
        <v>6.1400000000000006</v>
      </c>
      <c r="Q64">
        <f t="shared" si="7"/>
        <v>-4.7318918918918911</v>
      </c>
      <c r="R64">
        <f t="shared" si="8"/>
        <v>1.9913513513513512</v>
      </c>
      <c r="S64" s="13">
        <f t="shared" si="15"/>
        <v>351.78738744068534</v>
      </c>
      <c r="U64" s="13">
        <f t="shared" si="11"/>
        <v>49.55974339677217</v>
      </c>
      <c r="V64" s="13">
        <f t="shared" si="11"/>
        <v>45.888386419699721</v>
      </c>
      <c r="W64" s="13">
        <f t="shared" si="11"/>
        <v>42.381532061195045</v>
      </c>
      <c r="X64" s="13">
        <f t="shared" si="11"/>
        <v>39.040368936414524</v>
      </c>
      <c r="Y64" s="13">
        <f t="shared" si="21"/>
        <v>35.866268721398434</v>
      </c>
      <c r="Z64" s="13">
        <f t="shared" si="16"/>
        <v>32.860809730455138</v>
      </c>
      <c r="AA64" s="13">
        <f t="shared" si="16"/>
        <v>30.02579785113041</v>
      </c>
      <c r="AB64" s="13">
        <f t="shared" si="16"/>
        <v>27.363279553551475</v>
      </c>
      <c r="AC64" s="13">
        <f t="shared" si="16"/>
        <v>24.875537819011953</v>
      </c>
      <c r="AD64" s="13">
        <f t="shared" si="17"/>
        <v>22.565055881300655</v>
      </c>
      <c r="AE64" s="13">
        <f t="shared" si="17"/>
        <v>20.434425100673213</v>
      </c>
      <c r="AF64" s="13">
        <f t="shared" si="17"/>
        <v>18.486162163397474</v>
      </c>
      <c r="AG64" s="13">
        <f t="shared" si="17"/>
        <v>16.722389003064784</v>
      </c>
      <c r="AH64" s="13">
        <f t="shared" si="18"/>
        <v>15.144322158441771</v>
      </c>
      <c r="AI64" s="13">
        <f t="shared" si="18"/>
        <v>13.751528815401338</v>
      </c>
      <c r="AJ64" s="13">
        <f t="shared" si="18"/>
        <v>12.54095286065969</v>
      </c>
      <c r="AK64" s="13">
        <f t="shared" si="14"/>
        <v>11.505811737006333</v>
      </c>
      <c r="AL64" s="13">
        <f t="shared" si="12"/>
        <v>10.634604152896257</v>
      </c>
      <c r="AM64" s="13">
        <f t="shared" si="12"/>
        <v>9.9105875979804079</v>
      </c>
    </row>
    <row r="65" spans="1:39" x14ac:dyDescent="0.25">
      <c r="A65" t="s">
        <v>4</v>
      </c>
      <c r="B65" t="s">
        <v>77</v>
      </c>
      <c r="C65" s="1">
        <v>0.11458333333333333</v>
      </c>
      <c r="D65" t="s">
        <v>82</v>
      </c>
      <c r="E65" s="7">
        <v>0.45833333333333331</v>
      </c>
      <c r="F65" t="s">
        <v>42</v>
      </c>
      <c r="G65" s="3">
        <v>5</v>
      </c>
      <c r="H65" s="5">
        <f t="shared" si="5"/>
        <v>11</v>
      </c>
      <c r="I65" s="4">
        <f t="shared" si="19"/>
        <v>16</v>
      </c>
      <c r="J65" s="9">
        <f t="shared" si="20"/>
        <v>2.75</v>
      </c>
      <c r="K65">
        <v>41.878</v>
      </c>
      <c r="L65">
        <v>87.63</v>
      </c>
      <c r="M65">
        <v>29.76</v>
      </c>
      <c r="N65">
        <v>95.37</v>
      </c>
      <c r="O65">
        <f t="shared" si="10"/>
        <v>-12.117999999999999</v>
      </c>
      <c r="P65">
        <f t="shared" si="6"/>
        <v>7.7400000000000091</v>
      </c>
      <c r="Q65">
        <f t="shared" si="7"/>
        <v>-4.4065454545454541</v>
      </c>
      <c r="R65">
        <f t="shared" si="8"/>
        <v>2.814545454545458</v>
      </c>
      <c r="S65" s="13">
        <f t="shared" si="15"/>
        <v>358.28775513693449</v>
      </c>
      <c r="U65" s="13">
        <f t="shared" si="11"/>
        <v>35.603238494608178</v>
      </c>
      <c r="V65" s="13">
        <f t="shared" si="11"/>
        <v>31.79430193600701</v>
      </c>
      <c r="W65" s="13">
        <f t="shared" si="11"/>
        <v>28.157160850718139</v>
      </c>
      <c r="X65" s="13">
        <f t="shared" si="11"/>
        <v>24.698442683061909</v>
      </c>
      <c r="Y65" s="13">
        <f t="shared" si="21"/>
        <v>21.428095786062602</v>
      </c>
      <c r="Z65" s="13">
        <f t="shared" si="16"/>
        <v>18.361514655521589</v>
      </c>
      <c r="AA65" s="13">
        <f t="shared" si="16"/>
        <v>15.523305752149959</v>
      </c>
      <c r="AB65" s="13">
        <f t="shared" si="16"/>
        <v>12.954001135623786</v>
      </c>
      <c r="AC65" s="13">
        <f t="shared" si="16"/>
        <v>10.721443125622802</v>
      </c>
      <c r="AD65" s="13">
        <f t="shared" si="17"/>
        <v>8.9360316025393391</v>
      </c>
      <c r="AE65" s="13">
        <f t="shared" si="17"/>
        <v>7.7531570561351408</v>
      </c>
      <c r="AF65" s="13">
        <f t="shared" si="17"/>
        <v>7.3120677646770869</v>
      </c>
      <c r="AG65" s="13">
        <f t="shared" si="17"/>
        <v>7.6028462803732557</v>
      </c>
      <c r="AH65" s="13">
        <f t="shared" si="18"/>
        <v>8.435252807215269</v>
      </c>
      <c r="AI65" s="13">
        <f t="shared" si="18"/>
        <v>9.5756735035537215</v>
      </c>
      <c r="AJ65" s="13">
        <f t="shared" si="18"/>
        <v>10.85104607896808</v>
      </c>
      <c r="AK65" s="13">
        <f t="shared" si="14"/>
        <v>12.156300875236573</v>
      </c>
      <c r="AL65" s="13">
        <f t="shared" si="12"/>
        <v>13.431206095850348</v>
      </c>
      <c r="AM65" s="13">
        <f t="shared" si="12"/>
        <v>14.641306670518201</v>
      </c>
    </row>
    <row r="66" spans="1:39" x14ac:dyDescent="0.25">
      <c r="A66" s="22" t="s">
        <v>55</v>
      </c>
      <c r="B66" s="22" t="s">
        <v>58</v>
      </c>
      <c r="C66" s="1">
        <v>0.10277777777777779</v>
      </c>
      <c r="D66" t="s">
        <v>59</v>
      </c>
      <c r="E66" s="7">
        <v>0.41666666666666669</v>
      </c>
      <c r="F66" t="s">
        <v>61</v>
      </c>
      <c r="G66" s="3">
        <v>6</v>
      </c>
      <c r="H66" s="5">
        <f t="shared" si="5"/>
        <v>10</v>
      </c>
      <c r="I66" s="4">
        <f t="shared" si="19"/>
        <v>16</v>
      </c>
      <c r="J66" s="9">
        <f t="shared" si="20"/>
        <v>2.4666666666666668</v>
      </c>
      <c r="K66">
        <v>39.74</v>
      </c>
      <c r="L66">
        <v>105</v>
      </c>
      <c r="M66">
        <v>39.770000000000003</v>
      </c>
      <c r="N66">
        <v>86.16</v>
      </c>
      <c r="O66">
        <f t="shared" si="10"/>
        <v>3.0000000000001137E-2</v>
      </c>
      <c r="P66">
        <f t="shared" si="6"/>
        <v>-18.840000000000003</v>
      </c>
      <c r="Q66">
        <f t="shared" si="7"/>
        <v>1.2162162162162623E-2</v>
      </c>
      <c r="R66">
        <f t="shared" si="8"/>
        <v>-7.6378378378378384</v>
      </c>
      <c r="S66" s="13">
        <f t="shared" si="15"/>
        <v>523.37043217637404</v>
      </c>
      <c r="U66" s="13">
        <f t="shared" si="11"/>
        <v>30.86137572070124</v>
      </c>
      <c r="V66" s="13">
        <f t="shared" si="11"/>
        <v>27.765259695124463</v>
      </c>
      <c r="W66" s="13">
        <f t="shared" si="11"/>
        <v>24.809411873047193</v>
      </c>
      <c r="X66" s="15">
        <f t="shared" si="11"/>
        <v>21.992591506373941</v>
      </c>
      <c r="Y66" s="13">
        <f t="shared" si="21"/>
        <v>19.313575257225494</v>
      </c>
      <c r="Z66" s="13">
        <f t="shared" si="16"/>
        <v>16.771272789244875</v>
      </c>
      <c r="AA66" s="13">
        <f t="shared" si="16"/>
        <v>14.364955024596821</v>
      </c>
      <c r="AB66" s="13">
        <f t="shared" si="16"/>
        <v>12.094716135618643</v>
      </c>
      <c r="AC66" s="13">
        <f t="shared" si="16"/>
        <v>9.9624549291596054</v>
      </c>
      <c r="AD66" s="13">
        <f t="shared" si="17"/>
        <v>7.9741156257378849</v>
      </c>
      <c r="AE66" s="13">
        <f t="shared" si="17"/>
        <v>6.1453257519632443</v>
      </c>
      <c r="AF66" s="13">
        <f t="shared" si="17"/>
        <v>4.5173184380011273</v>
      </c>
      <c r="AG66" s="13">
        <f t="shared" si="17"/>
        <v>3.2055203671320052</v>
      </c>
      <c r="AH66" s="13">
        <f t="shared" si="18"/>
        <v>2.5066590408541853</v>
      </c>
      <c r="AI66" s="13">
        <f t="shared" si="18"/>
        <v>2.7360784384906363</v>
      </c>
      <c r="AJ66" s="13">
        <f t="shared" si="18"/>
        <v>3.6173247191867151</v>
      </c>
      <c r="AK66" s="13">
        <f t="shared" si="14"/>
        <v>4.7356832268716476</v>
      </c>
      <c r="AL66" s="13">
        <f t="shared" si="12"/>
        <v>5.9163343541688516</v>
      </c>
      <c r="AM66" s="13">
        <f t="shared" si="12"/>
        <v>7.102900772111246</v>
      </c>
    </row>
    <row r="67" spans="1:39" x14ac:dyDescent="0.25">
      <c r="A67" t="s">
        <v>4</v>
      </c>
      <c r="B67" t="s">
        <v>3</v>
      </c>
      <c r="C67" s="1">
        <v>0.18611111111111112</v>
      </c>
      <c r="D67" t="s">
        <v>29</v>
      </c>
      <c r="E67" s="7">
        <v>0.42986111111111108</v>
      </c>
      <c r="F67" t="s">
        <v>30</v>
      </c>
      <c r="G67" s="3">
        <v>5</v>
      </c>
      <c r="H67" s="5">
        <f t="shared" si="5"/>
        <v>10.316666666666666</v>
      </c>
      <c r="I67" s="4">
        <f t="shared" ref="I67:I98" si="22">(H67+G67)</f>
        <v>15.316666666666666</v>
      </c>
      <c r="J67" s="9">
        <f t="shared" ref="J67:J99" si="23">(C67*24)</f>
        <v>4.4666666666666668</v>
      </c>
      <c r="K67">
        <v>41.878</v>
      </c>
      <c r="L67">
        <v>87.63</v>
      </c>
      <c r="M67">
        <v>34.049999999999997</v>
      </c>
      <c r="N67">
        <v>118.24</v>
      </c>
      <c r="O67">
        <f t="shared" si="10"/>
        <v>-7.828000000000003</v>
      </c>
      <c r="P67">
        <f t="shared" ref="P67:P99" si="24">(N67-L67)</f>
        <v>30.61</v>
      </c>
      <c r="Q67">
        <f t="shared" si="7"/>
        <v>-1.7525373134328364</v>
      </c>
      <c r="R67">
        <f t="shared" si="8"/>
        <v>6.852985074626865</v>
      </c>
      <c r="S67" s="13">
        <f t="shared" si="15"/>
        <v>484.70136919255611</v>
      </c>
      <c r="U67" s="13">
        <f t="shared" si="11"/>
        <v>25.57333216233986</v>
      </c>
      <c r="V67" s="13">
        <f t="shared" si="11"/>
        <v>21.397067912791659</v>
      </c>
      <c r="W67" s="13">
        <f t="shared" si="11"/>
        <v>17.407871030189646</v>
      </c>
      <c r="X67" s="13">
        <f t="shared" si="11"/>
        <v>13.635837802590721</v>
      </c>
      <c r="Y67" s="13">
        <f t="shared" si="21"/>
        <v>10.150294959219666</v>
      </c>
      <c r="Z67" s="13">
        <f t="shared" si="16"/>
        <v>7.1375200602042694</v>
      </c>
      <c r="AA67" s="13">
        <f t="shared" si="16"/>
        <v>5.1440701287120687</v>
      </c>
      <c r="AB67" s="13">
        <f t="shared" si="16"/>
        <v>5.1481889873875293</v>
      </c>
      <c r="AC67" s="13">
        <f t="shared" si="16"/>
        <v>6.9383163836152359</v>
      </c>
      <c r="AD67" s="13">
        <f t="shared" si="17"/>
        <v>9.4119483794970495</v>
      </c>
      <c r="AE67" s="13">
        <f t="shared" si="17"/>
        <v>12.049768577153959</v>
      </c>
      <c r="AF67" s="13">
        <f t="shared" si="17"/>
        <v>14.679286136014985</v>
      </c>
      <c r="AG67" s="13">
        <f t="shared" si="17"/>
        <v>17.236251951119332</v>
      </c>
      <c r="AH67" s="13">
        <f t="shared" si="18"/>
        <v>19.692970633193863</v>
      </c>
      <c r="AI67" s="13">
        <f t="shared" si="18"/>
        <v>22.036247904025203</v>
      </c>
      <c r="AJ67" s="13">
        <f t="shared" si="18"/>
        <v>24.259507693128079</v>
      </c>
      <c r="AK67" s="13">
        <f t="shared" si="14"/>
        <v>26.359567696316216</v>
      </c>
      <c r="AL67" s="13">
        <f t="shared" si="12"/>
        <v>28.335173317883388</v>
      </c>
      <c r="AM67" s="13">
        <f t="shared" si="12"/>
        <v>30.186276061413857</v>
      </c>
    </row>
    <row r="68" spans="1:39" x14ac:dyDescent="0.25">
      <c r="A68" t="s">
        <v>4</v>
      </c>
      <c r="B68" t="s">
        <v>3</v>
      </c>
      <c r="C68" s="1">
        <v>0.18958333333333333</v>
      </c>
      <c r="D68" t="s">
        <v>31</v>
      </c>
      <c r="E68" s="7">
        <v>0.44791666666666669</v>
      </c>
      <c r="F68" t="s">
        <v>32</v>
      </c>
      <c r="G68" s="3">
        <v>5</v>
      </c>
      <c r="H68" s="5">
        <f t="shared" ref="H68:H99" si="25">(E68*24+AN68/60)</f>
        <v>10.75</v>
      </c>
      <c r="I68" s="4">
        <f t="shared" si="22"/>
        <v>15.75</v>
      </c>
      <c r="J68" s="9">
        <f t="shared" si="23"/>
        <v>4.55</v>
      </c>
      <c r="K68">
        <v>41.878</v>
      </c>
      <c r="L68">
        <v>87.63</v>
      </c>
      <c r="M68">
        <v>34.049999999999997</v>
      </c>
      <c r="N68">
        <v>118.24</v>
      </c>
      <c r="O68">
        <f t="shared" si="10"/>
        <v>-7.828000000000003</v>
      </c>
      <c r="P68">
        <f t="shared" si="24"/>
        <v>30.61</v>
      </c>
      <c r="Q68">
        <f t="shared" ref="Q68:Q99" si="26">(O68/J68)</f>
        <v>-1.7204395604395613</v>
      </c>
      <c r="R68">
        <f t="shared" ref="R68:R99" si="27">(P68/J68)</f>
        <v>6.7274725274725276</v>
      </c>
      <c r="S68" s="13">
        <f t="shared" ref="S68:S99" si="28">(SQRT(Q68^2+R68^2)*6.242*3952/360)</f>
        <v>475.82405473848002</v>
      </c>
      <c r="U68" s="13">
        <f t="shared" si="11"/>
        <v>28.481966222137814</v>
      </c>
      <c r="V68" s="13">
        <f t="shared" si="11"/>
        <v>24.257997395240846</v>
      </c>
      <c r="W68" s="13">
        <f t="shared" si="11"/>
        <v>20.196031094742168</v>
      </c>
      <c r="X68" s="13">
        <f t="shared" si="11"/>
        <v>16.305291885597509</v>
      </c>
      <c r="Y68" s="13">
        <f t="shared" si="21"/>
        <v>12.605426995722413</v>
      </c>
      <c r="Z68" s="13">
        <f t="shared" si="16"/>
        <v>9.1446949384182155</v>
      </c>
      <c r="AA68" s="13">
        <f t="shared" si="16"/>
        <v>6.069336257994145</v>
      </c>
      <c r="AB68" s="13">
        <f t="shared" si="16"/>
        <v>3.9325068274173427</v>
      </c>
      <c r="AC68" s="13">
        <f t="shared" si="16"/>
        <v>4.0727967702587913</v>
      </c>
      <c r="AD68" s="13">
        <f t="shared" si="17"/>
        <v>6.1180271713312031</v>
      </c>
      <c r="AE68" s="13">
        <f t="shared" si="17"/>
        <v>8.6811219872775176</v>
      </c>
      <c r="AF68" s="13">
        <f t="shared" si="17"/>
        <v>11.309171423717531</v>
      </c>
      <c r="AG68" s="13">
        <f t="shared" si="17"/>
        <v>13.881527612445316</v>
      </c>
      <c r="AH68" s="13">
        <f t="shared" si="18"/>
        <v>16.357433849212814</v>
      </c>
      <c r="AI68" s="13">
        <f t="shared" si="18"/>
        <v>18.720431797777188</v>
      </c>
      <c r="AJ68" s="13">
        <f t="shared" si="18"/>
        <v>20.963291445200234</v>
      </c>
      <c r="AK68" s="13">
        <f t="shared" si="14"/>
        <v>23.082937626278934</v>
      </c>
      <c r="AL68" s="13">
        <f t="shared" si="12"/>
        <v>25.07844553157997</v>
      </c>
      <c r="AM68" s="13">
        <f t="shared" si="12"/>
        <v>26.950153016892415</v>
      </c>
    </row>
    <row r="69" spans="1:39" x14ac:dyDescent="0.25">
      <c r="A69" t="s">
        <v>26</v>
      </c>
      <c r="B69" t="s">
        <v>3</v>
      </c>
      <c r="C69" s="1">
        <v>0.21597222222222223</v>
      </c>
      <c r="D69" t="s">
        <v>38</v>
      </c>
      <c r="E69" s="7">
        <v>0.44097222222222227</v>
      </c>
      <c r="F69" t="s">
        <v>39</v>
      </c>
      <c r="G69" s="3">
        <v>5</v>
      </c>
      <c r="H69" s="5">
        <f t="shared" si="25"/>
        <v>10.583333333333334</v>
      </c>
      <c r="I69" s="4">
        <f t="shared" si="22"/>
        <v>15.583333333333334</v>
      </c>
      <c r="J69" s="9">
        <f t="shared" si="23"/>
        <v>5.1833333333333336</v>
      </c>
      <c r="K69">
        <v>42.33</v>
      </c>
      <c r="L69">
        <v>83.05</v>
      </c>
      <c r="M69">
        <v>34.049999999999997</v>
      </c>
      <c r="N69">
        <v>118.24</v>
      </c>
      <c r="O69">
        <f t="shared" ref="O69:O99" si="29">(M69-K69)</f>
        <v>-8.2800000000000011</v>
      </c>
      <c r="P69">
        <f t="shared" si="24"/>
        <v>35.19</v>
      </c>
      <c r="Q69">
        <f t="shared" si="26"/>
        <v>-1.597427652733119</v>
      </c>
      <c r="R69">
        <f t="shared" si="27"/>
        <v>6.7890675241157545</v>
      </c>
      <c r="S69" s="13">
        <f t="shared" si="28"/>
        <v>477.91353016463029</v>
      </c>
      <c r="U69" s="13">
        <f t="shared" ref="U69:X99" si="30">SQRT((($L69+$R69*(U$2-$I69))-(10.666*U$2^2-414.05*U$2+4095.1))^2+(($K69+$Q69*(U$2-$I69))-(-3.4312*U$2^2+115.95*U$2-934.38))^2)</f>
        <v>31.719781412240721</v>
      </c>
      <c r="V69" s="13">
        <f t="shared" si="30"/>
        <v>27.463232742767818</v>
      </c>
      <c r="W69" s="13">
        <f t="shared" si="30"/>
        <v>23.358845453287405</v>
      </c>
      <c r="X69" s="13">
        <f t="shared" si="30"/>
        <v>19.409143898009919</v>
      </c>
      <c r="Y69" s="13">
        <f t="shared" si="21"/>
        <v>15.619311026376026</v>
      </c>
      <c r="Z69" s="13">
        <f t="shared" si="16"/>
        <v>12.000878913059042</v>
      </c>
      <c r="AA69" s="13">
        <f t="shared" si="16"/>
        <v>8.5834853474516137</v>
      </c>
      <c r="AB69" s="13">
        <f t="shared" si="16"/>
        <v>5.4644535609243752</v>
      </c>
      <c r="AC69" s="14">
        <f t="shared" si="16"/>
        <v>3.1065230592644077</v>
      </c>
      <c r="AD69" s="14">
        <f t="shared" si="17"/>
        <v>3.2046077766172436</v>
      </c>
      <c r="AE69" s="13">
        <f t="shared" si="17"/>
        <v>5.393071310832922</v>
      </c>
      <c r="AF69" s="13">
        <f t="shared" si="17"/>
        <v>7.9756374722605345</v>
      </c>
      <c r="AG69" s="13">
        <f t="shared" si="17"/>
        <v>10.559579487726458</v>
      </c>
      <c r="AH69" s="13">
        <f t="shared" si="18"/>
        <v>13.060274730809066</v>
      </c>
      <c r="AI69" s="13">
        <f t="shared" si="18"/>
        <v>15.451797362031336</v>
      </c>
      <c r="AJ69" s="13">
        <f t="shared" si="18"/>
        <v>17.724584351678885</v>
      </c>
      <c r="AK69" s="13">
        <f t="shared" si="14"/>
        <v>19.875084748718269</v>
      </c>
      <c r="AL69" s="13">
        <f t="shared" si="14"/>
        <v>21.902450099376836</v>
      </c>
      <c r="AM69" s="13">
        <f t="shared" si="14"/>
        <v>23.807270653020858</v>
      </c>
    </row>
    <row r="70" spans="1:39" x14ac:dyDescent="0.25">
      <c r="A70" t="s">
        <v>9</v>
      </c>
      <c r="B70" t="s">
        <v>3</v>
      </c>
      <c r="C70" s="1">
        <v>0.16666666666666666</v>
      </c>
      <c r="D70" t="s">
        <v>200</v>
      </c>
      <c r="E70" s="7">
        <v>0.4826388888888889</v>
      </c>
      <c r="F70" t="s">
        <v>188</v>
      </c>
      <c r="G70" s="3">
        <v>5</v>
      </c>
      <c r="H70" s="5">
        <f t="shared" si="25"/>
        <v>11.583333333333334</v>
      </c>
      <c r="I70" s="4">
        <f t="shared" si="22"/>
        <v>16.583333333333336</v>
      </c>
      <c r="J70" s="9">
        <f t="shared" si="23"/>
        <v>4</v>
      </c>
      <c r="K70">
        <v>44.98</v>
      </c>
      <c r="L70">
        <v>93.27</v>
      </c>
      <c r="M70">
        <v>34.049999999999997</v>
      </c>
      <c r="N70">
        <v>118.24</v>
      </c>
      <c r="O70">
        <f t="shared" si="29"/>
        <v>-10.93</v>
      </c>
      <c r="P70">
        <f t="shared" si="24"/>
        <v>24.97</v>
      </c>
      <c r="Q70">
        <f t="shared" si="26"/>
        <v>-2.7324999999999999</v>
      </c>
      <c r="R70">
        <f t="shared" si="27"/>
        <v>6.2424999999999997</v>
      </c>
      <c r="S70" s="13">
        <f t="shared" si="28"/>
        <v>466.9416564321254</v>
      </c>
      <c r="U70" s="13">
        <f t="shared" si="30"/>
        <v>28.298584982520762</v>
      </c>
      <c r="V70" s="13">
        <f t="shared" si="30"/>
        <v>24.04973209391521</v>
      </c>
      <c r="W70" s="13">
        <f t="shared" si="30"/>
        <v>19.94805172561712</v>
      </c>
      <c r="X70" s="13">
        <f t="shared" si="30"/>
        <v>15.993111661664848</v>
      </c>
      <c r="Y70" s="13">
        <f t="shared" si="21"/>
        <v>12.184568799921802</v>
      </c>
      <c r="Z70" s="13">
        <f t="shared" si="16"/>
        <v>8.5224349526437031</v>
      </c>
      <c r="AA70" s="13">
        <f t="shared" si="16"/>
        <v>5.0084230037301385</v>
      </c>
      <c r="AB70" s="14">
        <f t="shared" si="16"/>
        <v>1.6632385988748948</v>
      </c>
      <c r="AC70" s="14">
        <f t="shared" si="16"/>
        <v>1.6639756560164729</v>
      </c>
      <c r="AD70" s="13">
        <f t="shared" si="17"/>
        <v>4.7252182620393155</v>
      </c>
      <c r="AE70" s="13">
        <f t="shared" si="17"/>
        <v>7.6697005971457068</v>
      </c>
      <c r="AF70" s="13">
        <f t="shared" si="17"/>
        <v>10.477847949304714</v>
      </c>
      <c r="AG70" s="13">
        <f t="shared" si="17"/>
        <v>13.148482030327331</v>
      </c>
      <c r="AH70" s="13">
        <f t="shared" si="18"/>
        <v>15.682262954841063</v>
      </c>
      <c r="AI70" s="13">
        <f t="shared" si="18"/>
        <v>18.080381294854586</v>
      </c>
      <c r="AJ70" s="13">
        <f t="shared" si="18"/>
        <v>20.344307336787477</v>
      </c>
      <c r="AK70" s="13">
        <f t="shared" si="14"/>
        <v>22.475730030012503</v>
      </c>
      <c r="AL70" s="13">
        <f t="shared" si="14"/>
        <v>24.476547800397299</v>
      </c>
      <c r="AM70" s="13">
        <f t="shared" si="14"/>
        <v>26.348878533815714</v>
      </c>
    </row>
    <row r="71" spans="1:39" x14ac:dyDescent="0.25">
      <c r="A71" t="s">
        <v>125</v>
      </c>
      <c r="B71" t="s">
        <v>3</v>
      </c>
      <c r="C71" s="1">
        <v>0.24652777777777779</v>
      </c>
      <c r="D71" t="s">
        <v>148</v>
      </c>
      <c r="E71" s="7">
        <v>0.47916666666666669</v>
      </c>
      <c r="F71" t="s">
        <v>149</v>
      </c>
      <c r="G71" s="3">
        <v>4</v>
      </c>
      <c r="H71" s="5">
        <f t="shared" si="25"/>
        <v>11.5</v>
      </c>
      <c r="I71" s="4">
        <f t="shared" si="22"/>
        <v>15.5</v>
      </c>
      <c r="J71" s="9">
        <f t="shared" si="23"/>
        <v>5.916666666666667</v>
      </c>
      <c r="K71">
        <v>40.71</v>
      </c>
      <c r="L71">
        <v>74</v>
      </c>
      <c r="M71">
        <v>34.049999999999997</v>
      </c>
      <c r="N71">
        <v>118.24</v>
      </c>
      <c r="O71">
        <f t="shared" si="29"/>
        <v>-6.6600000000000037</v>
      </c>
      <c r="P71">
        <f t="shared" si="24"/>
        <v>44.239999999999995</v>
      </c>
      <c r="Q71">
        <f t="shared" si="26"/>
        <v>-1.125633802816902</v>
      </c>
      <c r="R71">
        <f t="shared" si="27"/>
        <v>7.4771830985915484</v>
      </c>
      <c r="S71" s="13">
        <f t="shared" si="28"/>
        <v>518.13448231856296</v>
      </c>
      <c r="U71" s="13">
        <f t="shared" si="30"/>
        <v>39.042870813267029</v>
      </c>
      <c r="V71" s="13">
        <f t="shared" si="30"/>
        <v>34.717607892977085</v>
      </c>
      <c r="W71" s="13">
        <f t="shared" si="30"/>
        <v>30.539362359455808</v>
      </c>
      <c r="X71" s="13">
        <f t="shared" si="30"/>
        <v>26.508072556658185</v>
      </c>
      <c r="Y71" s="13">
        <f t="shared" si="21"/>
        <v>22.623979529204753</v>
      </c>
      <c r="Z71" s="13">
        <f t="shared" si="16"/>
        <v>18.887931266012146</v>
      </c>
      <c r="AA71" s="13">
        <f t="shared" si="16"/>
        <v>15.302071038244724</v>
      </c>
      <c r="AB71" s="13">
        <f t="shared" si="16"/>
        <v>11.871605306655718</v>
      </c>
      <c r="AC71" s="13">
        <f t="shared" si="16"/>
        <v>8.610250824801799</v>
      </c>
      <c r="AD71" s="13">
        <f t="shared" si="17"/>
        <v>5.5624152617747633</v>
      </c>
      <c r="AE71" s="13">
        <f t="shared" si="17"/>
        <v>2.945387554226842</v>
      </c>
      <c r="AF71" s="14">
        <f t="shared" si="17"/>
        <v>2.1941767734255007</v>
      </c>
      <c r="AG71" s="13">
        <f t="shared" si="17"/>
        <v>4.120258704325245</v>
      </c>
      <c r="AH71" s="13">
        <f t="shared" si="18"/>
        <v>6.5517724176175776</v>
      </c>
      <c r="AI71" s="13">
        <f t="shared" si="18"/>
        <v>8.9761535530200476</v>
      </c>
      <c r="AJ71" s="13">
        <f t="shared" si="18"/>
        <v>11.312294731822179</v>
      </c>
      <c r="AK71" s="13">
        <f t="shared" si="14"/>
        <v>13.539413034052478</v>
      </c>
      <c r="AL71" s="13">
        <f t="shared" si="14"/>
        <v>15.651186994626556</v>
      </c>
      <c r="AM71" s="13">
        <f t="shared" si="14"/>
        <v>17.646257348462722</v>
      </c>
    </row>
    <row r="72" spans="1:39" x14ac:dyDescent="0.25">
      <c r="A72" t="s">
        <v>125</v>
      </c>
      <c r="B72" t="s">
        <v>3</v>
      </c>
      <c r="C72" s="1">
        <v>0.24722222222222223</v>
      </c>
      <c r="D72" t="s">
        <v>150</v>
      </c>
      <c r="E72" s="7">
        <v>0.42083333333333334</v>
      </c>
      <c r="F72" t="s">
        <v>151</v>
      </c>
      <c r="G72" s="3">
        <v>4</v>
      </c>
      <c r="H72" s="5">
        <f t="shared" si="25"/>
        <v>10.1</v>
      </c>
      <c r="I72" s="4">
        <f t="shared" si="22"/>
        <v>14.1</v>
      </c>
      <c r="J72" s="9">
        <f t="shared" si="23"/>
        <v>5.9333333333333336</v>
      </c>
      <c r="K72">
        <v>40.71</v>
      </c>
      <c r="L72">
        <v>74</v>
      </c>
      <c r="M72">
        <v>34.049999999999997</v>
      </c>
      <c r="N72">
        <v>118.24</v>
      </c>
      <c r="O72">
        <f t="shared" si="29"/>
        <v>-6.6600000000000037</v>
      </c>
      <c r="P72">
        <f t="shared" si="24"/>
        <v>44.239999999999995</v>
      </c>
      <c r="Q72">
        <f t="shared" si="26"/>
        <v>-1.1224719101123601</v>
      </c>
      <c r="R72">
        <f t="shared" si="27"/>
        <v>7.4561797752808978</v>
      </c>
      <c r="S72" s="13">
        <f t="shared" si="28"/>
        <v>516.67904837946594</v>
      </c>
      <c r="U72" s="13">
        <f t="shared" si="30"/>
        <v>29.175458167205353</v>
      </c>
      <c r="V72" s="13">
        <f t="shared" si="30"/>
        <v>24.949892422634285</v>
      </c>
      <c r="W72" s="13">
        <f t="shared" si="30"/>
        <v>20.90216382312008</v>
      </c>
      <c r="X72" s="13">
        <f t="shared" si="30"/>
        <v>17.05080745498277</v>
      </c>
      <c r="Y72" s="13">
        <f t="shared" si="21"/>
        <v>13.432940481075066</v>
      </c>
      <c r="Z72" s="13">
        <f t="shared" si="16"/>
        <v>10.131402954109166</v>
      </c>
      <c r="AA72" s="13">
        <f t="shared" si="16"/>
        <v>7.3541109278277572</v>
      </c>
      <c r="AB72" s="13">
        <f t="shared" si="16"/>
        <v>5.6258916932132355</v>
      </c>
      <c r="AC72" s="13">
        <f t="shared" si="16"/>
        <v>5.6910152470868605</v>
      </c>
      <c r="AD72" s="13">
        <f t="shared" si="17"/>
        <v>7.3128951543566201</v>
      </c>
      <c r="AE72" s="13">
        <f t="shared" si="17"/>
        <v>9.604831796003598</v>
      </c>
      <c r="AF72" s="13">
        <f t="shared" si="17"/>
        <v>12.09073281514582</v>
      </c>
      <c r="AG72" s="13">
        <f t="shared" si="17"/>
        <v>14.591021271929101</v>
      </c>
      <c r="AH72" s="13">
        <f t="shared" si="18"/>
        <v>17.033928609160029</v>
      </c>
      <c r="AI72" s="13">
        <f t="shared" si="18"/>
        <v>19.38729656744502</v>
      </c>
      <c r="AJ72" s="13">
        <f t="shared" si="18"/>
        <v>21.635429594146046</v>
      </c>
      <c r="AK72" s="13">
        <f t="shared" si="14"/>
        <v>23.770358358942932</v>
      </c>
      <c r="AL72" s="13">
        <f t="shared" si="14"/>
        <v>25.78814669028521</v>
      </c>
      <c r="AM72" s="13">
        <f t="shared" si="14"/>
        <v>27.687175796677433</v>
      </c>
    </row>
    <row r="73" spans="1:39" x14ac:dyDescent="0.25">
      <c r="A73" t="s">
        <v>125</v>
      </c>
      <c r="B73" t="s">
        <v>3</v>
      </c>
      <c r="C73" s="1">
        <v>0.24652777777777779</v>
      </c>
      <c r="D73" t="s">
        <v>152</v>
      </c>
      <c r="E73" s="7">
        <v>0.47916666666666669</v>
      </c>
      <c r="F73" t="s">
        <v>149</v>
      </c>
      <c r="G73" s="3">
        <v>4</v>
      </c>
      <c r="H73" s="5">
        <f t="shared" si="25"/>
        <v>11.5</v>
      </c>
      <c r="I73" s="4">
        <f t="shared" si="22"/>
        <v>15.5</v>
      </c>
      <c r="J73" s="9">
        <f t="shared" si="23"/>
        <v>5.916666666666667</v>
      </c>
      <c r="K73">
        <v>40.71</v>
      </c>
      <c r="L73">
        <v>74</v>
      </c>
      <c r="M73">
        <v>34.049999999999997</v>
      </c>
      <c r="N73">
        <v>118.24</v>
      </c>
      <c r="O73">
        <f t="shared" si="29"/>
        <v>-6.6600000000000037</v>
      </c>
      <c r="P73">
        <f t="shared" si="24"/>
        <v>44.239999999999995</v>
      </c>
      <c r="Q73">
        <f t="shared" si="26"/>
        <v>-1.125633802816902</v>
      </c>
      <c r="R73">
        <f t="shared" si="27"/>
        <v>7.4771830985915484</v>
      </c>
      <c r="S73" s="13">
        <f t="shared" si="28"/>
        <v>518.13448231856296</v>
      </c>
      <c r="U73" s="13">
        <f t="shared" si="30"/>
        <v>39.042870813267029</v>
      </c>
      <c r="V73" s="13">
        <f t="shared" si="30"/>
        <v>34.717607892977085</v>
      </c>
      <c r="W73" s="13">
        <f t="shared" si="30"/>
        <v>30.539362359455808</v>
      </c>
      <c r="X73" s="13">
        <f t="shared" si="30"/>
        <v>26.508072556658185</v>
      </c>
      <c r="Y73" s="13">
        <f t="shared" si="21"/>
        <v>22.623979529204753</v>
      </c>
      <c r="Z73" s="13">
        <f t="shared" si="16"/>
        <v>18.887931266012146</v>
      </c>
      <c r="AA73" s="13">
        <f t="shared" si="16"/>
        <v>15.302071038244724</v>
      </c>
      <c r="AB73" s="13">
        <f t="shared" si="16"/>
        <v>11.871605306655718</v>
      </c>
      <c r="AC73" s="13">
        <f t="shared" si="16"/>
        <v>8.610250824801799</v>
      </c>
      <c r="AD73" s="13">
        <f t="shared" si="17"/>
        <v>5.5624152617747633</v>
      </c>
      <c r="AE73" s="13">
        <f t="shared" si="17"/>
        <v>2.945387554226842</v>
      </c>
      <c r="AF73" s="14">
        <f t="shared" si="17"/>
        <v>2.1941767734255007</v>
      </c>
      <c r="AG73" s="13">
        <f t="shared" si="17"/>
        <v>4.120258704325245</v>
      </c>
      <c r="AH73" s="13">
        <f t="shared" si="18"/>
        <v>6.5517724176175776</v>
      </c>
      <c r="AI73" s="13">
        <f t="shared" si="18"/>
        <v>8.9761535530200476</v>
      </c>
      <c r="AJ73" s="13">
        <f t="shared" si="18"/>
        <v>11.312294731822179</v>
      </c>
      <c r="AK73" s="13">
        <f t="shared" si="14"/>
        <v>13.539413034052478</v>
      </c>
      <c r="AL73" s="13">
        <f t="shared" si="14"/>
        <v>15.651186994626556</v>
      </c>
      <c r="AM73" s="13">
        <f t="shared" si="14"/>
        <v>17.646257348462722</v>
      </c>
    </row>
    <row r="74" spans="1:39" x14ac:dyDescent="0.25">
      <c r="A74" t="s">
        <v>125</v>
      </c>
      <c r="B74" t="s">
        <v>3</v>
      </c>
      <c r="C74" s="1">
        <v>0.24652777777777779</v>
      </c>
      <c r="D74" t="s">
        <v>148</v>
      </c>
      <c r="E74" s="7">
        <v>0.47916666666666669</v>
      </c>
      <c r="F74" t="s">
        <v>149</v>
      </c>
      <c r="G74" s="3">
        <v>4</v>
      </c>
      <c r="H74" s="5">
        <f t="shared" si="25"/>
        <v>11.5</v>
      </c>
      <c r="I74" s="4">
        <f t="shared" si="22"/>
        <v>15.5</v>
      </c>
      <c r="J74" s="9">
        <f t="shared" si="23"/>
        <v>5.916666666666667</v>
      </c>
      <c r="K74">
        <v>40.71</v>
      </c>
      <c r="L74">
        <v>74</v>
      </c>
      <c r="M74">
        <v>34.049999999999997</v>
      </c>
      <c r="N74">
        <v>118.24</v>
      </c>
      <c r="O74">
        <f t="shared" si="29"/>
        <v>-6.6600000000000037</v>
      </c>
      <c r="P74">
        <f t="shared" si="24"/>
        <v>44.239999999999995</v>
      </c>
      <c r="Q74">
        <f t="shared" si="26"/>
        <v>-1.125633802816902</v>
      </c>
      <c r="R74">
        <f t="shared" si="27"/>
        <v>7.4771830985915484</v>
      </c>
      <c r="S74" s="13">
        <f t="shared" si="28"/>
        <v>518.13448231856296</v>
      </c>
      <c r="U74" s="13">
        <f t="shared" si="30"/>
        <v>39.042870813267029</v>
      </c>
      <c r="V74" s="13">
        <f t="shared" si="30"/>
        <v>34.717607892977085</v>
      </c>
      <c r="W74" s="13">
        <f t="shared" si="30"/>
        <v>30.539362359455808</v>
      </c>
      <c r="X74" s="13">
        <f t="shared" si="30"/>
        <v>26.508072556658185</v>
      </c>
      <c r="Y74" s="13">
        <f t="shared" si="21"/>
        <v>22.623979529204753</v>
      </c>
      <c r="Z74" s="13">
        <f t="shared" si="16"/>
        <v>18.887931266012146</v>
      </c>
      <c r="AA74" s="13">
        <f t="shared" si="16"/>
        <v>15.302071038244724</v>
      </c>
      <c r="AB74" s="13">
        <f t="shared" si="16"/>
        <v>11.871605306655718</v>
      </c>
      <c r="AC74" s="13">
        <f t="shared" si="16"/>
        <v>8.610250824801799</v>
      </c>
      <c r="AD74" s="13">
        <f t="shared" si="17"/>
        <v>5.5624152617747633</v>
      </c>
      <c r="AE74" s="13">
        <f t="shared" si="17"/>
        <v>2.945387554226842</v>
      </c>
      <c r="AF74" s="14">
        <f t="shared" si="17"/>
        <v>2.1941767734255007</v>
      </c>
      <c r="AG74" s="13">
        <f t="shared" si="17"/>
        <v>4.120258704325245</v>
      </c>
      <c r="AH74" s="13">
        <f t="shared" si="18"/>
        <v>6.5517724176175776</v>
      </c>
      <c r="AI74" s="13">
        <f t="shared" si="18"/>
        <v>8.9761535530200476</v>
      </c>
      <c r="AJ74" s="13">
        <f t="shared" si="18"/>
        <v>11.312294731822179</v>
      </c>
      <c r="AK74" s="13">
        <f t="shared" si="14"/>
        <v>13.539413034052478</v>
      </c>
      <c r="AL74" s="13">
        <f t="shared" si="14"/>
        <v>15.651186994626556</v>
      </c>
      <c r="AM74" s="13">
        <f t="shared" si="14"/>
        <v>17.646257348462722</v>
      </c>
    </row>
    <row r="75" spans="1:39" x14ac:dyDescent="0.25">
      <c r="A75" t="s">
        <v>125</v>
      </c>
      <c r="B75" t="s">
        <v>3</v>
      </c>
      <c r="C75" s="1">
        <v>0.24722222222222223</v>
      </c>
      <c r="D75" t="s">
        <v>153</v>
      </c>
      <c r="E75" s="7">
        <v>0.47916666666666669</v>
      </c>
      <c r="F75" t="s">
        <v>154</v>
      </c>
      <c r="G75" s="3">
        <v>4</v>
      </c>
      <c r="H75" s="5">
        <f t="shared" si="25"/>
        <v>11.5</v>
      </c>
      <c r="I75" s="4">
        <f t="shared" si="22"/>
        <v>15.5</v>
      </c>
      <c r="J75" s="9">
        <f t="shared" si="23"/>
        <v>5.9333333333333336</v>
      </c>
      <c r="K75">
        <v>40.71</v>
      </c>
      <c r="L75">
        <v>74</v>
      </c>
      <c r="M75">
        <v>34.049999999999997</v>
      </c>
      <c r="N75">
        <v>118.24</v>
      </c>
      <c r="O75">
        <f t="shared" si="29"/>
        <v>-6.6600000000000037</v>
      </c>
      <c r="P75">
        <f t="shared" si="24"/>
        <v>44.239999999999995</v>
      </c>
      <c r="Q75">
        <f t="shared" si="26"/>
        <v>-1.1224719101123601</v>
      </c>
      <c r="R75">
        <f t="shared" si="27"/>
        <v>7.4561797752808978</v>
      </c>
      <c r="S75" s="13">
        <f t="shared" si="28"/>
        <v>516.67904837946594</v>
      </c>
      <c r="U75" s="13">
        <f t="shared" si="30"/>
        <v>39.078673832377049</v>
      </c>
      <c r="V75" s="13">
        <f t="shared" si="30"/>
        <v>34.754916826858327</v>
      </c>
      <c r="W75" s="13">
        <f t="shared" si="30"/>
        <v>30.578126249435975</v>
      </c>
      <c r="X75" s="13">
        <f t="shared" si="30"/>
        <v>26.548223032609243</v>
      </c>
      <c r="Y75" s="13">
        <f t="shared" si="21"/>
        <v>22.665420321759061</v>
      </c>
      <c r="Z75" s="13">
        <f t="shared" si="16"/>
        <v>18.93051793985925</v>
      </c>
      <c r="AA75" s="13">
        <f t="shared" si="16"/>
        <v>15.345567589299762</v>
      </c>
      <c r="AB75" s="13">
        <f t="shared" si="16"/>
        <v>11.915577454582328</v>
      </c>
      <c r="AC75" s="13">
        <f t="shared" si="16"/>
        <v>8.6537467663241632</v>
      </c>
      <c r="AD75" s="13">
        <f t="shared" si="17"/>
        <v>5.6026763336519423</v>
      </c>
      <c r="AE75" s="13">
        <f t="shared" si="17"/>
        <v>2.9696340828145176</v>
      </c>
      <c r="AF75" s="14">
        <f t="shared" si="17"/>
        <v>2.1560744759893686</v>
      </c>
      <c r="AG75" s="13">
        <f t="shared" si="17"/>
        <v>4.0620390774134298</v>
      </c>
      <c r="AH75" s="13">
        <f t="shared" si="18"/>
        <v>6.4914500943562796</v>
      </c>
      <c r="AI75" s="13">
        <f t="shared" si="18"/>
        <v>8.9149272349204729</v>
      </c>
      <c r="AJ75" s="13">
        <f t="shared" si="18"/>
        <v>11.250220009610905</v>
      </c>
      <c r="AK75" s="13">
        <f t="shared" si="14"/>
        <v>13.476463496511823</v>
      </c>
      <c r="AL75" s="13">
        <f t="shared" si="14"/>
        <v>15.587355615561904</v>
      </c>
      <c r="AM75" s="13">
        <f t="shared" si="14"/>
        <v>17.581563657872017</v>
      </c>
    </row>
    <row r="76" spans="1:39" x14ac:dyDescent="0.25">
      <c r="A76" t="s">
        <v>155</v>
      </c>
      <c r="B76" t="s">
        <v>107</v>
      </c>
      <c r="C76" s="1">
        <v>0.14305555555555557</v>
      </c>
      <c r="D76" t="s">
        <v>161</v>
      </c>
      <c r="E76" s="7">
        <v>0.46180555555555558</v>
      </c>
      <c r="F76" t="s">
        <v>162</v>
      </c>
      <c r="G76" s="3">
        <v>4</v>
      </c>
      <c r="H76" s="5">
        <f t="shared" si="25"/>
        <v>11.083333333333334</v>
      </c>
      <c r="I76" s="4">
        <f t="shared" si="22"/>
        <v>15.083333333333334</v>
      </c>
      <c r="J76" s="9">
        <f t="shared" si="23"/>
        <v>3.4333333333333336</v>
      </c>
      <c r="K76">
        <v>42.36</v>
      </c>
      <c r="L76">
        <v>71.058999999999997</v>
      </c>
      <c r="M76">
        <v>25.76</v>
      </c>
      <c r="N76">
        <v>80.19</v>
      </c>
      <c r="O76">
        <f t="shared" si="29"/>
        <v>-16.599999999999998</v>
      </c>
      <c r="P76">
        <f t="shared" si="24"/>
        <v>9.1310000000000002</v>
      </c>
      <c r="Q76">
        <f t="shared" si="26"/>
        <v>-4.8349514563106784</v>
      </c>
      <c r="R76">
        <f t="shared" si="27"/>
        <v>2.659514563106796</v>
      </c>
      <c r="S76" s="13">
        <f t="shared" si="28"/>
        <v>378.12050676272298</v>
      </c>
      <c r="U76" s="13">
        <f t="shared" si="30"/>
        <v>50.598136401092837</v>
      </c>
      <c r="V76" s="13">
        <f t="shared" si="30"/>
        <v>46.828835014704701</v>
      </c>
      <c r="W76" s="13">
        <f t="shared" si="30"/>
        <v>43.220410227615751</v>
      </c>
      <c r="X76" s="13">
        <f t="shared" si="30"/>
        <v>39.773649084769474</v>
      </c>
      <c r="Y76" s="13">
        <f t="shared" si="21"/>
        <v>36.48948519479579</v>
      </c>
      <c r="Z76" s="13">
        <f t="shared" si="16"/>
        <v>33.369029042632874</v>
      </c>
      <c r="AA76" s="13">
        <f t="shared" si="16"/>
        <v>30.413603884272078</v>
      </c>
      <c r="AB76" s="13">
        <f t="shared" si="16"/>
        <v>27.624787132751891</v>
      </c>
      <c r="AC76" s="13">
        <f t="shared" si="16"/>
        <v>25.004455871873329</v>
      </c>
      <c r="AD76" s="13">
        <f t="shared" si="17"/>
        <v>22.554832559306458</v>
      </c>
      <c r="AE76" s="13">
        <f t="shared" si="17"/>
        <v>20.278522106087166</v>
      </c>
      <c r="AF76" s="13">
        <f t="shared" si="17"/>
        <v>18.178522803468951</v>
      </c>
      <c r="AG76" s="13">
        <f t="shared" si="17"/>
        <v>16.258178962662878</v>
      </c>
      <c r="AH76" s="13">
        <f t="shared" si="18"/>
        <v>14.521020810343638</v>
      </c>
      <c r="AI76" s="13">
        <f t="shared" si="18"/>
        <v>12.970408087572753</v>
      </c>
      <c r="AJ76" s="13">
        <f t="shared" si="18"/>
        <v>11.60886773513819</v>
      </c>
      <c r="AK76" s="13">
        <f t="shared" si="18"/>
        <v>10.437021607181068</v>
      </c>
      <c r="AL76" s="13">
        <f t="shared" si="18"/>
        <v>9.4520905156437944</v>
      </c>
      <c r="AM76" s="13">
        <f t="shared" si="18"/>
        <v>8.6461894378378101</v>
      </c>
    </row>
    <row r="77" spans="1:39" x14ac:dyDescent="0.25">
      <c r="A77" t="s">
        <v>4</v>
      </c>
      <c r="B77" t="s">
        <v>107</v>
      </c>
      <c r="C77" s="1">
        <v>0.12916666666666668</v>
      </c>
      <c r="D77" t="s">
        <v>112</v>
      </c>
      <c r="E77" s="7">
        <v>0.4513888888888889</v>
      </c>
      <c r="F77" t="s">
        <v>113</v>
      </c>
      <c r="G77" s="3">
        <v>5</v>
      </c>
      <c r="H77" s="5">
        <f t="shared" si="25"/>
        <v>10.833333333333334</v>
      </c>
      <c r="I77" s="4">
        <f t="shared" si="22"/>
        <v>15.833333333333334</v>
      </c>
      <c r="J77" s="9">
        <f t="shared" si="23"/>
        <v>3.1000000000000005</v>
      </c>
      <c r="K77">
        <v>41.878</v>
      </c>
      <c r="L77">
        <v>87.63</v>
      </c>
      <c r="M77">
        <v>25.76</v>
      </c>
      <c r="N77">
        <v>80.19</v>
      </c>
      <c r="O77">
        <f t="shared" si="29"/>
        <v>-16.117999999999999</v>
      </c>
      <c r="P77">
        <f t="shared" si="24"/>
        <v>-7.4399999999999977</v>
      </c>
      <c r="Q77">
        <f t="shared" si="26"/>
        <v>-5.1993548387096764</v>
      </c>
      <c r="R77">
        <f t="shared" si="27"/>
        <v>-2.399999999999999</v>
      </c>
      <c r="S77" s="13">
        <f t="shared" si="28"/>
        <v>392.40153643947946</v>
      </c>
      <c r="U77" s="13">
        <f t="shared" si="30"/>
        <v>42.850899435009111</v>
      </c>
      <c r="V77" s="13">
        <f t="shared" si="30"/>
        <v>39.479499562683287</v>
      </c>
      <c r="W77" s="13">
        <f t="shared" si="30"/>
        <v>36.268225425327394</v>
      </c>
      <c r="X77" s="13">
        <f t="shared" si="30"/>
        <v>33.21754151460533</v>
      </c>
      <c r="Y77" s="13">
        <f t="shared" si="21"/>
        <v>30.327948523898922</v>
      </c>
      <c r="Z77" s="13">
        <f t="shared" si="16"/>
        <v>27.599974174077953</v>
      </c>
      <c r="AA77" s="13">
        <f t="shared" si="16"/>
        <v>25.034154795389771</v>
      </c>
      <c r="AB77" s="13">
        <f t="shared" si="16"/>
        <v>22.631002149976421</v>
      </c>
      <c r="AC77" s="13">
        <f t="shared" si="16"/>
        <v>20.390947216765952</v>
      </c>
      <c r="AD77" s="13">
        <f t="shared" si="17"/>
        <v>18.31424887012291</v>
      </c>
      <c r="AE77" s="13">
        <f t="shared" si="17"/>
        <v>16.40085059834967</v>
      </c>
      <c r="AF77" s="13">
        <f t="shared" si="17"/>
        <v>14.650163265519708</v>
      </c>
      <c r="AG77" s="13">
        <f t="shared" si="17"/>
        <v>13.060748375720884</v>
      </c>
      <c r="AH77" s="13">
        <f t="shared" si="18"/>
        <v>11.62987863703397</v>
      </c>
      <c r="AI77" s="13">
        <f t="shared" si="18"/>
        <v>10.352968232139441</v>
      </c>
      <c r="AJ77" s="13">
        <f t="shared" si="18"/>
        <v>9.2229034535399919</v>
      </c>
      <c r="AK77" s="13">
        <f t="shared" si="18"/>
        <v>8.2293707273467014</v>
      </c>
      <c r="AL77" s="13">
        <f t="shared" si="18"/>
        <v>7.3583630270157467</v>
      </c>
      <c r="AM77" s="13">
        <f t="shared" si="18"/>
        <v>6.5921095768077027</v>
      </c>
    </row>
    <row r="78" spans="1:39" x14ac:dyDescent="0.25">
      <c r="A78" t="s">
        <v>26</v>
      </c>
      <c r="B78" t="s">
        <v>107</v>
      </c>
      <c r="C78" s="1">
        <v>0.12083333333333333</v>
      </c>
      <c r="D78" t="s">
        <v>175</v>
      </c>
      <c r="E78" s="8">
        <v>0.5</v>
      </c>
      <c r="F78" t="s">
        <v>176</v>
      </c>
      <c r="G78" s="3">
        <v>4</v>
      </c>
      <c r="H78" s="5">
        <f t="shared" si="25"/>
        <v>12</v>
      </c>
      <c r="I78" s="4">
        <f t="shared" si="22"/>
        <v>16</v>
      </c>
      <c r="J78" s="9">
        <f t="shared" si="23"/>
        <v>2.9</v>
      </c>
      <c r="K78">
        <v>42.33</v>
      </c>
      <c r="L78">
        <v>83.05</v>
      </c>
      <c r="M78">
        <v>25.76</v>
      </c>
      <c r="N78">
        <v>80.19</v>
      </c>
      <c r="O78">
        <f t="shared" si="29"/>
        <v>-16.569999999999997</v>
      </c>
      <c r="P78">
        <f t="shared" si="24"/>
        <v>-2.8599999999999994</v>
      </c>
      <c r="Q78">
        <f t="shared" si="26"/>
        <v>-5.7137931034482747</v>
      </c>
      <c r="R78">
        <f t="shared" si="27"/>
        <v>-0.986206896551724</v>
      </c>
      <c r="S78" s="13">
        <f t="shared" si="28"/>
        <v>397.31712517128437</v>
      </c>
      <c r="U78" s="13">
        <f t="shared" si="30"/>
        <v>45.026853234470344</v>
      </c>
      <c r="V78" s="13">
        <f t="shared" si="30"/>
        <v>41.52121664574117</v>
      </c>
      <c r="W78" s="13">
        <f t="shared" si="30"/>
        <v>38.175290119475498</v>
      </c>
      <c r="X78" s="13">
        <f t="shared" si="30"/>
        <v>34.989572444325695</v>
      </c>
      <c r="Y78" s="13">
        <f t="shared" si="21"/>
        <v>31.964630092898314</v>
      </c>
      <c r="Z78" s="13">
        <f t="shared" si="16"/>
        <v>29.1011030213505</v>
      </c>
      <c r="AA78" s="13">
        <f t="shared" si="16"/>
        <v>26.399707708933523</v>
      </c>
      <c r="AB78" s="13">
        <f t="shared" si="16"/>
        <v>23.861234487631002</v>
      </c>
      <c r="AC78" s="13">
        <f t="shared" si="16"/>
        <v>21.486534172539436</v>
      </c>
      <c r="AD78" s="13">
        <f t="shared" si="17"/>
        <v>19.276485775469638</v>
      </c>
      <c r="AE78" s="13">
        <f t="shared" si="17"/>
        <v>17.231932160771308</v>
      </c>
      <c r="AF78" s="13">
        <f t="shared" si="17"/>
        <v>15.353563419402731</v>
      </c>
      <c r="AG78" s="13">
        <f t="shared" si="17"/>
        <v>13.641718531336359</v>
      </c>
      <c r="AH78" s="13">
        <f t="shared" si="18"/>
        <v>12.096066183970745</v>
      </c>
      <c r="AI78" s="13">
        <f t="shared" si="18"/>
        <v>10.715120688737112</v>
      </c>
      <c r="AJ78" s="13">
        <f t="shared" si="18"/>
        <v>9.4955604420275019</v>
      </c>
      <c r="AK78" s="13">
        <f t="shared" si="18"/>
        <v>8.4313631935580133</v>
      </c>
      <c r="AL78" s="13">
        <f t="shared" si="18"/>
        <v>7.5128728208033699</v>
      </c>
      <c r="AM78" s="13">
        <f t="shared" si="18"/>
        <v>6.7260596510181934</v>
      </c>
    </row>
    <row r="79" spans="1:39" x14ac:dyDescent="0.25">
      <c r="A79" t="s">
        <v>125</v>
      </c>
      <c r="B79" t="s">
        <v>107</v>
      </c>
      <c r="C79" s="1">
        <v>0.13055555555555556</v>
      </c>
      <c r="D79" t="s">
        <v>127</v>
      </c>
      <c r="E79" s="7">
        <v>0.47916666666666669</v>
      </c>
      <c r="F79" t="s">
        <v>128</v>
      </c>
      <c r="G79" s="3">
        <v>4</v>
      </c>
      <c r="H79" s="5">
        <f t="shared" si="25"/>
        <v>11.5</v>
      </c>
      <c r="I79" s="4">
        <f t="shared" si="22"/>
        <v>15.5</v>
      </c>
      <c r="J79" s="9">
        <f t="shared" si="23"/>
        <v>3.1333333333333337</v>
      </c>
      <c r="K79">
        <v>40.71</v>
      </c>
      <c r="L79">
        <v>74</v>
      </c>
      <c r="M79">
        <v>25.76</v>
      </c>
      <c r="N79">
        <v>80.19</v>
      </c>
      <c r="O79">
        <f t="shared" si="29"/>
        <v>-14.95</v>
      </c>
      <c r="P79">
        <f t="shared" si="24"/>
        <v>6.1899999999999977</v>
      </c>
      <c r="Q79">
        <f t="shared" si="26"/>
        <v>-4.7712765957446797</v>
      </c>
      <c r="R79">
        <f t="shared" si="27"/>
        <v>1.9755319148936161</v>
      </c>
      <c r="S79" s="13">
        <f t="shared" si="28"/>
        <v>353.86030600048548</v>
      </c>
      <c r="U79" s="13">
        <f t="shared" si="30"/>
        <v>49.873287822392001</v>
      </c>
      <c r="V79" s="13">
        <f t="shared" si="30"/>
        <v>46.149998007719709</v>
      </c>
      <c r="W79" s="13">
        <f t="shared" si="30"/>
        <v>42.586280531720831</v>
      </c>
      <c r="X79" s="13">
        <f t="shared" si="30"/>
        <v>39.182693602277105</v>
      </c>
      <c r="Y79" s="13">
        <f t="shared" si="21"/>
        <v>35.939892847503714</v>
      </c>
      <c r="Z79" s="13">
        <f t="shared" si="16"/>
        <v>32.858649745054166</v>
      </c>
      <c r="AA79" s="13">
        <f t="shared" si="16"/>
        <v>29.939872815693096</v>
      </c>
      <c r="AB79" s="13">
        <f t="shared" si="16"/>
        <v>27.18463112118798</v>
      </c>
      <c r="AC79" s="13">
        <f t="shared" si="16"/>
        <v>24.594178639221496</v>
      </c>
      <c r="AD79" s="13">
        <f t="shared" si="17"/>
        <v>22.169976262658093</v>
      </c>
      <c r="AE79" s="13">
        <f t="shared" si="17"/>
        <v>19.913704878159798</v>
      </c>
      <c r="AF79" s="13">
        <f t="shared" si="17"/>
        <v>17.827257294032396</v>
      </c>
      <c r="AG79" s="13">
        <f t="shared" si="17"/>
        <v>15.912687477848285</v>
      </c>
      <c r="AH79" s="13">
        <f t="shared" si="18"/>
        <v>14.172081456508716</v>
      </c>
      <c r="AI79" s="13">
        <f t="shared" si="18"/>
        <v>12.607295517442378</v>
      </c>
      <c r="AJ79" s="13">
        <f t="shared" si="18"/>
        <v>11.21948883569174</v>
      </c>
      <c r="AK79" s="13">
        <f t="shared" si="18"/>
        <v>10.008374639192393</v>
      </c>
      <c r="AL79" s="13">
        <f t="shared" si="18"/>
        <v>8.9711581531717091</v>
      </c>
      <c r="AM79" s="13">
        <f t="shared" si="18"/>
        <v>8.1012624135588833</v>
      </c>
    </row>
    <row r="80" spans="1:39" x14ac:dyDescent="0.25">
      <c r="A80" t="s">
        <v>125</v>
      </c>
      <c r="B80" t="s">
        <v>107</v>
      </c>
      <c r="C80" s="1">
        <v>0.12847222222222224</v>
      </c>
      <c r="D80" t="s">
        <v>129</v>
      </c>
      <c r="E80" s="7">
        <v>0.46180555555555558</v>
      </c>
      <c r="F80" t="s">
        <v>79</v>
      </c>
      <c r="G80" s="3">
        <v>4</v>
      </c>
      <c r="H80" s="5">
        <f t="shared" si="25"/>
        <v>11.083333333333334</v>
      </c>
      <c r="I80" s="4">
        <f t="shared" si="22"/>
        <v>15.083333333333334</v>
      </c>
      <c r="J80" s="9">
        <f t="shared" si="23"/>
        <v>3.0833333333333339</v>
      </c>
      <c r="K80">
        <v>40.71</v>
      </c>
      <c r="L80">
        <v>74</v>
      </c>
      <c r="M80">
        <v>25.76</v>
      </c>
      <c r="N80">
        <v>80.19</v>
      </c>
      <c r="O80">
        <f t="shared" si="29"/>
        <v>-14.95</v>
      </c>
      <c r="P80">
        <f t="shared" si="24"/>
        <v>6.1899999999999977</v>
      </c>
      <c r="Q80">
        <f t="shared" si="26"/>
        <v>-4.8486486486486475</v>
      </c>
      <c r="R80">
        <f t="shared" si="27"/>
        <v>2.0075675675675666</v>
      </c>
      <c r="S80" s="13">
        <f t="shared" si="28"/>
        <v>359.59858123292582</v>
      </c>
      <c r="U80" s="13">
        <f t="shared" si="30"/>
        <v>49.600261006902386</v>
      </c>
      <c r="V80" s="13">
        <f t="shared" si="30"/>
        <v>45.937878280619643</v>
      </c>
      <c r="W80" s="13">
        <f t="shared" si="30"/>
        <v>42.441204887836427</v>
      </c>
      <c r="X80" s="13">
        <f t="shared" si="30"/>
        <v>39.111571550855707</v>
      </c>
      <c r="Y80" s="13">
        <f t="shared" si="21"/>
        <v>35.950506694122438</v>
      </c>
      <c r="Z80" s="13">
        <f t="shared" si="16"/>
        <v>32.959758443970777</v>
      </c>
      <c r="AA80" s="13">
        <f t="shared" si="16"/>
        <v>30.141311498150827</v>
      </c>
      <c r="AB80" s="13">
        <f t="shared" si="16"/>
        <v>27.497392046844368</v>
      </c>
      <c r="AC80" s="13">
        <f t="shared" si="16"/>
        <v>25.030449392888634</v>
      </c>
      <c r="AD80" s="13">
        <f t="shared" si="17"/>
        <v>22.743096242510497</v>
      </c>
      <c r="AE80" s="13">
        <f t="shared" si="17"/>
        <v>20.637980562591892</v>
      </c>
      <c r="AF80" s="13">
        <f t="shared" si="17"/>
        <v>18.717551164273146</v>
      </c>
      <c r="AG80" s="13">
        <f t="shared" si="17"/>
        <v>16.983669898054664</v>
      </c>
      <c r="AH80" s="13">
        <f t="shared" si="18"/>
        <v>15.437023045487811</v>
      </c>
      <c r="AI80" s="13">
        <f t="shared" si="18"/>
        <v>14.076306494686154</v>
      </c>
      <c r="AJ80" s="13">
        <f t="shared" si="18"/>
        <v>12.897219988013372</v>
      </c>
      <c r="AK80" s="13">
        <f t="shared" si="18"/>
        <v>11.891412128030957</v>
      </c>
      <c r="AL80" s="13">
        <f t="shared" si="18"/>
        <v>11.045644562275513</v>
      </c>
      <c r="AM80" s="13">
        <f t="shared" si="18"/>
        <v>10.341517636750595</v>
      </c>
    </row>
    <row r="81" spans="1:39" x14ac:dyDescent="0.25">
      <c r="A81" t="s">
        <v>33</v>
      </c>
      <c r="B81" t="s">
        <v>9</v>
      </c>
      <c r="C81" s="1">
        <v>0.10208333333333335</v>
      </c>
      <c r="D81" t="s">
        <v>73</v>
      </c>
      <c r="E81" s="7">
        <v>0.42222222222222222</v>
      </c>
      <c r="F81" t="s">
        <v>74</v>
      </c>
      <c r="G81" s="3">
        <v>5</v>
      </c>
      <c r="H81" s="5">
        <f t="shared" si="25"/>
        <v>10.133333333333333</v>
      </c>
      <c r="I81" s="4">
        <f t="shared" si="22"/>
        <v>15.133333333333333</v>
      </c>
      <c r="J81" s="9">
        <f t="shared" si="23"/>
        <v>2.4500000000000002</v>
      </c>
      <c r="K81">
        <v>32.78</v>
      </c>
      <c r="L81">
        <v>96.8</v>
      </c>
      <c r="M81">
        <v>44.98</v>
      </c>
      <c r="N81">
        <v>93.27</v>
      </c>
      <c r="O81">
        <f t="shared" si="29"/>
        <v>12.199999999999996</v>
      </c>
      <c r="P81">
        <f t="shared" si="24"/>
        <v>-3.5300000000000011</v>
      </c>
      <c r="Q81">
        <f t="shared" si="26"/>
        <v>4.9795918367346914</v>
      </c>
      <c r="R81">
        <f t="shared" si="27"/>
        <v>-1.4408163265306126</v>
      </c>
      <c r="S81" s="13">
        <f t="shared" si="28"/>
        <v>355.21435675732153</v>
      </c>
      <c r="U81" s="13">
        <f t="shared" si="30"/>
        <v>32.087351277745228</v>
      </c>
      <c r="V81" s="13">
        <f t="shared" si="30"/>
        <v>28.45194929349017</v>
      </c>
      <c r="W81" s="13">
        <f t="shared" si="30"/>
        <v>24.976112038899199</v>
      </c>
      <c r="X81" s="13">
        <f t="shared" si="30"/>
        <v>21.670105721426285</v>
      </c>
      <c r="Y81" s="13">
        <f t="shared" si="21"/>
        <v>18.550950161736345</v>
      </c>
      <c r="Z81" s="13">
        <f t="shared" si="16"/>
        <v>15.647577593983531</v>
      </c>
      <c r="AA81" s="13">
        <f t="shared" si="16"/>
        <v>13.01050649457502</v>
      </c>
      <c r="AB81" s="13">
        <f t="shared" si="16"/>
        <v>10.729204646777152</v>
      </c>
      <c r="AC81" s="13">
        <f t="shared" si="16"/>
        <v>8.9564466931640805</v>
      </c>
      <c r="AD81" s="13">
        <f t="shared" si="17"/>
        <v>7.9100243281144103</v>
      </c>
      <c r="AE81" s="13">
        <f t="shared" si="17"/>
        <v>7.7654145117392019</v>
      </c>
      <c r="AF81" s="13">
        <f t="shared" si="17"/>
        <v>8.4674054550455242</v>
      </c>
      <c r="AG81" s="13">
        <f t="shared" si="17"/>
        <v>9.7559799373499967</v>
      </c>
      <c r="AH81" s="13">
        <f t="shared" si="18"/>
        <v>11.37182086081701</v>
      </c>
      <c r="AI81" s="13">
        <f t="shared" si="18"/>
        <v>13.146475826238103</v>
      </c>
      <c r="AJ81" s="13">
        <f t="shared" si="18"/>
        <v>14.985805569351655</v>
      </c>
      <c r="AK81" s="13">
        <f t="shared" si="18"/>
        <v>16.839177701680278</v>
      </c>
      <c r="AL81" s="13">
        <f t="shared" si="18"/>
        <v>18.679713737203755</v>
      </c>
      <c r="AM81" s="13">
        <f t="shared" si="18"/>
        <v>20.493714448504544</v>
      </c>
    </row>
    <row r="82" spans="1:39" x14ac:dyDescent="0.25">
      <c r="A82" t="s">
        <v>55</v>
      </c>
      <c r="B82" t="s">
        <v>9</v>
      </c>
      <c r="C82" s="1">
        <v>7.9166666666666663E-2</v>
      </c>
      <c r="D82" t="s">
        <v>56</v>
      </c>
      <c r="E82" s="7">
        <v>0.45208333333333334</v>
      </c>
      <c r="F82" t="s">
        <v>42</v>
      </c>
      <c r="G82" s="3">
        <v>6</v>
      </c>
      <c r="H82" s="5">
        <f t="shared" si="25"/>
        <v>10.85</v>
      </c>
      <c r="I82" s="4">
        <f t="shared" si="22"/>
        <v>16.850000000000001</v>
      </c>
      <c r="J82" s="9">
        <f t="shared" si="23"/>
        <v>1.9</v>
      </c>
      <c r="K82">
        <v>39.74</v>
      </c>
      <c r="L82">
        <v>105</v>
      </c>
      <c r="M82">
        <v>44.98</v>
      </c>
      <c r="N82">
        <v>93.27</v>
      </c>
      <c r="O82">
        <f t="shared" si="29"/>
        <v>5.2399999999999949</v>
      </c>
      <c r="P82">
        <f t="shared" si="24"/>
        <v>-11.730000000000004</v>
      </c>
      <c r="Q82">
        <f t="shared" si="26"/>
        <v>2.7578947368421027</v>
      </c>
      <c r="R82">
        <f t="shared" si="27"/>
        <v>-6.1736842105263179</v>
      </c>
      <c r="S82" s="13">
        <f t="shared" si="28"/>
        <v>463.33277338467815</v>
      </c>
      <c r="U82" s="13">
        <f t="shared" si="30"/>
        <v>23.669807488876906</v>
      </c>
      <c r="V82" s="13">
        <f t="shared" si="30"/>
        <v>20.415347219380084</v>
      </c>
      <c r="W82" s="13">
        <f t="shared" si="30"/>
        <v>17.299249357924101</v>
      </c>
      <c r="X82" s="13">
        <f t="shared" si="30"/>
        <v>14.321571008281611</v>
      </c>
      <c r="Y82" s="13">
        <f t="shared" si="21"/>
        <v>11.483750841087742</v>
      </c>
      <c r="Z82" s="13">
        <f t="shared" si="16"/>
        <v>8.7907203940420686</v>
      </c>
      <c r="AA82" s="13">
        <f t="shared" si="16"/>
        <v>6.2576923247669409</v>
      </c>
      <c r="AB82" s="13">
        <f t="shared" si="16"/>
        <v>3.9393269879691961</v>
      </c>
      <c r="AC82" s="14">
        <f t="shared" ref="AC82:AF99" si="31">SQRT((($L82+$R82*(AC$2-$I82))-(10.666*AC$2^2-414.05*AC$2+4095.1))^2+(($K82+$Q82*(AC$2-$I82))-(-3.4312*AC$2^2+115.95*AC$2-934.38))^2)</f>
        <v>2.1205501604320154</v>
      </c>
      <c r="AD82" s="14">
        <f t="shared" si="17"/>
        <v>2.0929725742503873</v>
      </c>
      <c r="AE82" s="13">
        <f t="shared" si="17"/>
        <v>3.6880226713242039</v>
      </c>
      <c r="AF82" s="13">
        <f t="shared" si="17"/>
        <v>5.5440753625095445</v>
      </c>
      <c r="AG82" s="13">
        <f t="shared" ref="AG82:AM99" si="32">SQRT((($L82+$R82*(AG$2-$I82))-(10.666*AG$2^2-414.05*AG$2+4095.1))^2+(($K82+$Q82*(AG$2-$I82))-(-3.4312*AG$2^2+115.95*AG$2-934.38))^2)</f>
        <v>7.3830021030135873</v>
      </c>
      <c r="AH82" s="13">
        <f t="shared" si="18"/>
        <v>9.1534178455838155</v>
      </c>
      <c r="AI82" s="13">
        <f t="shared" si="18"/>
        <v>10.843375169915269</v>
      </c>
      <c r="AJ82" s="13">
        <f t="shared" si="18"/>
        <v>12.451835063498585</v>
      </c>
      <c r="AK82" s="13">
        <f t="shared" si="18"/>
        <v>13.982020075996047</v>
      </c>
      <c r="AL82" s="13">
        <f t="shared" si="18"/>
        <v>15.439356918974035</v>
      </c>
      <c r="AM82" s="13">
        <f t="shared" si="18"/>
        <v>16.830714591644988</v>
      </c>
    </row>
    <row r="83" spans="1:39" x14ac:dyDescent="0.25">
      <c r="A83" s="25" t="s">
        <v>89</v>
      </c>
      <c r="B83" s="25" t="s">
        <v>9</v>
      </c>
      <c r="C83" s="26">
        <v>9.0277777777777776E-2</v>
      </c>
      <c r="D83" s="25" t="s">
        <v>90</v>
      </c>
      <c r="E83" s="28">
        <v>0.48958333333333331</v>
      </c>
      <c r="F83" t="s">
        <v>91</v>
      </c>
      <c r="G83" s="3">
        <v>5</v>
      </c>
      <c r="H83" s="5">
        <f t="shared" si="25"/>
        <v>11.75</v>
      </c>
      <c r="I83" s="4">
        <f t="shared" si="22"/>
        <v>16.75</v>
      </c>
      <c r="J83" s="9">
        <f t="shared" si="23"/>
        <v>2.1666666666666665</v>
      </c>
      <c r="K83">
        <v>35.47</v>
      </c>
      <c r="L83">
        <v>97.52</v>
      </c>
      <c r="M83">
        <v>44.98</v>
      </c>
      <c r="N83">
        <v>93.27</v>
      </c>
      <c r="O83">
        <f t="shared" si="29"/>
        <v>9.509999999999998</v>
      </c>
      <c r="P83">
        <f t="shared" si="24"/>
        <v>-4.25</v>
      </c>
      <c r="Q83">
        <f t="shared" si="26"/>
        <v>4.3892307692307684</v>
      </c>
      <c r="R83">
        <f t="shared" si="27"/>
        <v>-1.9615384615384617</v>
      </c>
      <c r="S83" s="13">
        <f t="shared" si="28"/>
        <v>329.43229371986877</v>
      </c>
      <c r="U83" s="13">
        <f t="shared" si="30"/>
        <v>30.101188794562251</v>
      </c>
      <c r="V83" s="13">
        <f t="shared" si="30"/>
        <v>26.487573633810424</v>
      </c>
      <c r="W83" s="13">
        <f t="shared" si="30"/>
        <v>23.008358254763955</v>
      </c>
      <c r="X83" s="13">
        <f t="shared" si="30"/>
        <v>19.662201178589505</v>
      </c>
      <c r="Y83" s="13">
        <f t="shared" si="21"/>
        <v>16.447835162908373</v>
      </c>
      <c r="Z83" s="13">
        <f t="shared" si="21"/>
        <v>13.364285744734397</v>
      </c>
      <c r="AA83" s="13">
        <f t="shared" si="21"/>
        <v>10.411446242209845</v>
      </c>
      <c r="AB83" s="13">
        <f t="shared" si="21"/>
        <v>7.5918587123282224</v>
      </c>
      <c r="AC83" s="13">
        <f t="shared" si="31"/>
        <v>4.9179820171507629</v>
      </c>
      <c r="AD83" s="13">
        <f t="shared" si="31"/>
        <v>2.4621720657460564</v>
      </c>
      <c r="AE83" s="14">
        <f t="shared" si="31"/>
        <v>1.1925776582407464</v>
      </c>
      <c r="AF83" s="13">
        <f t="shared" si="31"/>
        <v>2.9275220009537635</v>
      </c>
      <c r="AG83" s="13">
        <f t="shared" si="32"/>
        <v>5.094703773258817</v>
      </c>
      <c r="AH83" s="13">
        <f t="shared" si="32"/>
        <v>7.2231355690795747</v>
      </c>
      <c r="AI83" s="13">
        <f t="shared" si="32"/>
        <v>9.271639901399654</v>
      </c>
      <c r="AJ83" s="13">
        <f t="shared" si="32"/>
        <v>11.234324159750772</v>
      </c>
      <c r="AK83" s="13">
        <f t="shared" si="32"/>
        <v>13.112755579671742</v>
      </c>
      <c r="AL83" s="13">
        <f t="shared" si="32"/>
        <v>14.911137954585474</v>
      </c>
      <c r="AM83" s="13">
        <f t="shared" si="32"/>
        <v>16.635027351578692</v>
      </c>
    </row>
    <row r="84" spans="1:39" x14ac:dyDescent="0.25">
      <c r="A84" t="s">
        <v>17</v>
      </c>
      <c r="B84" t="s">
        <v>9</v>
      </c>
      <c r="C84" s="1">
        <v>0.13680555555555554</v>
      </c>
      <c r="D84" t="s">
        <v>69</v>
      </c>
      <c r="E84" s="7">
        <v>0.375</v>
      </c>
      <c r="F84" t="s">
        <v>70</v>
      </c>
      <c r="G84" s="3">
        <v>6</v>
      </c>
      <c r="H84" s="5">
        <f t="shared" si="25"/>
        <v>9</v>
      </c>
      <c r="I84" s="4">
        <f t="shared" si="22"/>
        <v>15</v>
      </c>
      <c r="J84" s="9">
        <f t="shared" si="23"/>
        <v>3.2833333333333332</v>
      </c>
      <c r="K84">
        <v>33.450000000000003</v>
      </c>
      <c r="L84">
        <v>112.07</v>
      </c>
      <c r="M84">
        <v>44.98</v>
      </c>
      <c r="N84">
        <v>93.27</v>
      </c>
      <c r="O84">
        <f t="shared" si="29"/>
        <v>11.529999999999994</v>
      </c>
      <c r="P84">
        <f t="shared" si="24"/>
        <v>-18.799999999999997</v>
      </c>
      <c r="Q84">
        <f t="shared" si="26"/>
        <v>3.5116751269035515</v>
      </c>
      <c r="R84">
        <f t="shared" si="27"/>
        <v>-5.7258883248730958</v>
      </c>
      <c r="S84" s="13">
        <f t="shared" si="28"/>
        <v>460.26873970488509</v>
      </c>
      <c r="U84" s="13">
        <f t="shared" si="30"/>
        <v>26.898617655445392</v>
      </c>
      <c r="V84" s="13">
        <f t="shared" si="30"/>
        <v>23.599665577546919</v>
      </c>
      <c r="W84" s="13">
        <f t="shared" si="30"/>
        <v>20.443587072467654</v>
      </c>
      <c r="X84" s="13">
        <f t="shared" si="30"/>
        <v>17.433395152721996</v>
      </c>
      <c r="Y84" s="13">
        <f t="shared" si="21"/>
        <v>14.575255698437589</v>
      </c>
      <c r="Z84" s="13">
        <f t="shared" si="21"/>
        <v>11.881700495896018</v>
      </c>
      <c r="AA84" s="13">
        <f t="shared" si="21"/>
        <v>9.3791719014092632</v>
      </c>
      <c r="AB84" s="13">
        <f t="shared" si="21"/>
        <v>7.1274797384705408</v>
      </c>
      <c r="AC84" s="13">
        <f t="shared" si="31"/>
        <v>5.2722975511922723</v>
      </c>
      <c r="AD84" s="13">
        <f t="shared" si="31"/>
        <v>4.1507389684424227</v>
      </c>
      <c r="AE84" s="13">
        <f t="shared" si="31"/>
        <v>4.1847471075410638</v>
      </c>
      <c r="AF84" s="13">
        <f t="shared" si="31"/>
        <v>5.2162673490338145</v>
      </c>
      <c r="AG84" s="13">
        <f t="shared" si="32"/>
        <v>6.7102788067614458</v>
      </c>
      <c r="AH84" s="13">
        <f t="shared" si="32"/>
        <v>8.355823887848052</v>
      </c>
      <c r="AI84" s="13">
        <f t="shared" si="32"/>
        <v>10.029112142091572</v>
      </c>
      <c r="AJ84" s="13">
        <f t="shared" si="32"/>
        <v>11.681644707051246</v>
      </c>
      <c r="AK84" s="13">
        <f t="shared" si="32"/>
        <v>13.29441149144586</v>
      </c>
      <c r="AL84" s="13">
        <f t="shared" si="32"/>
        <v>14.861306635995733</v>
      </c>
      <c r="AM84" s="13">
        <f t="shared" si="32"/>
        <v>16.382642560821846</v>
      </c>
    </row>
    <row r="85" spans="1:39" x14ac:dyDescent="0.25">
      <c r="A85" t="s">
        <v>94</v>
      </c>
      <c r="B85" t="s">
        <v>93</v>
      </c>
      <c r="C85" s="1">
        <v>8.1250000000000003E-2</v>
      </c>
      <c r="D85" t="s">
        <v>130</v>
      </c>
      <c r="E85" s="8">
        <v>0.54861111111111105</v>
      </c>
      <c r="F85" t="s">
        <v>132</v>
      </c>
      <c r="G85" s="3">
        <v>4</v>
      </c>
      <c r="H85" s="5">
        <f t="shared" si="25"/>
        <v>13.166666666666664</v>
      </c>
      <c r="I85" s="4">
        <f t="shared" si="22"/>
        <v>17.166666666666664</v>
      </c>
      <c r="J85" s="9">
        <f t="shared" si="23"/>
        <v>1.9500000000000002</v>
      </c>
      <c r="K85">
        <v>35.226999999999997</v>
      </c>
      <c r="L85">
        <v>80.843000000000004</v>
      </c>
      <c r="M85">
        <v>29.95</v>
      </c>
      <c r="N85">
        <v>90.07</v>
      </c>
      <c r="O85">
        <f t="shared" si="29"/>
        <v>-5.2769999999999975</v>
      </c>
      <c r="P85">
        <f t="shared" si="24"/>
        <v>9.2269999999999897</v>
      </c>
      <c r="Q85">
        <f t="shared" si="26"/>
        <v>-2.7061538461538448</v>
      </c>
      <c r="R85">
        <f t="shared" si="27"/>
        <v>4.7317948717948664</v>
      </c>
      <c r="S85" s="13">
        <f t="shared" si="28"/>
        <v>373.51887856933303</v>
      </c>
      <c r="U85" s="13">
        <f t="shared" si="30"/>
        <v>45.531119878361331</v>
      </c>
      <c r="V85" s="13">
        <f t="shared" si="30"/>
        <v>41.503795568254105</v>
      </c>
      <c r="W85" s="13">
        <f t="shared" si="30"/>
        <v>37.629696048015354</v>
      </c>
      <c r="X85" s="13">
        <f t="shared" si="30"/>
        <v>33.909387838098255</v>
      </c>
      <c r="Y85" s="13">
        <f t="shared" si="21"/>
        <v>30.343776828603183</v>
      </c>
      <c r="Z85" s="13">
        <f t="shared" si="21"/>
        <v>26.934290723089646</v>
      </c>
      <c r="AA85" s="13">
        <f t="shared" si="21"/>
        <v>23.68317800308327</v>
      </c>
      <c r="AB85" s="13">
        <f t="shared" si="21"/>
        <v>20.594015227811983</v>
      </c>
      <c r="AC85" s="13">
        <f t="shared" si="31"/>
        <v>17.672603168549028</v>
      </c>
      <c r="AD85" s="13">
        <f t="shared" si="31"/>
        <v>14.928623293292416</v>
      </c>
      <c r="AE85" s="13">
        <f t="shared" si="31"/>
        <v>12.378852402227489</v>
      </c>
      <c r="AF85" s="13">
        <f t="shared" si="31"/>
        <v>10.053687457305022</v>
      </c>
      <c r="AG85" s="13">
        <f t="shared" si="32"/>
        <v>8.0106287676681784</v>
      </c>
      <c r="AH85" s="13">
        <f t="shared" si="32"/>
        <v>6.3597448788607052</v>
      </c>
      <c r="AI85" s="13">
        <f t="shared" si="32"/>
        <v>5.289632920278371</v>
      </c>
      <c r="AJ85" s="13">
        <f t="shared" si="32"/>
        <v>4.9992094173625254</v>
      </c>
      <c r="AK85" s="13">
        <f t="shared" si="32"/>
        <v>5.4632979183324109</v>
      </c>
      <c r="AL85" s="13">
        <f t="shared" si="32"/>
        <v>6.407631050647459</v>
      </c>
      <c r="AM85" s="13">
        <f t="shared" si="32"/>
        <v>7.5682664934353028</v>
      </c>
    </row>
    <row r="86" spans="1:39" x14ac:dyDescent="0.25">
      <c r="A86" t="s">
        <v>163</v>
      </c>
      <c r="B86" t="s">
        <v>93</v>
      </c>
      <c r="C86" s="1">
        <v>0.13125000000000001</v>
      </c>
      <c r="D86" t="s">
        <v>164</v>
      </c>
      <c r="E86" s="8">
        <v>0.5</v>
      </c>
      <c r="F86" t="s">
        <v>165</v>
      </c>
      <c r="G86" s="3">
        <v>4</v>
      </c>
      <c r="H86" s="5">
        <f t="shared" si="25"/>
        <v>12</v>
      </c>
      <c r="I86" s="4">
        <f t="shared" si="22"/>
        <v>16</v>
      </c>
      <c r="J86" s="9">
        <f t="shared" si="23"/>
        <v>3.1500000000000004</v>
      </c>
      <c r="K86">
        <v>40.74</v>
      </c>
      <c r="L86">
        <v>74.17</v>
      </c>
      <c r="M86">
        <v>29.95</v>
      </c>
      <c r="N86">
        <v>90.07</v>
      </c>
      <c r="O86">
        <f t="shared" si="29"/>
        <v>-10.790000000000003</v>
      </c>
      <c r="P86">
        <f t="shared" si="24"/>
        <v>15.899999999999991</v>
      </c>
      <c r="Q86">
        <f t="shared" si="26"/>
        <v>-3.4253968253968257</v>
      </c>
      <c r="R86">
        <f t="shared" si="27"/>
        <v>5.0476190476190448</v>
      </c>
      <c r="S86" s="13">
        <f t="shared" si="28"/>
        <v>418.00218030097528</v>
      </c>
      <c r="U86" s="13">
        <f t="shared" si="30"/>
        <v>45.983287519614635</v>
      </c>
      <c r="V86" s="13">
        <f t="shared" si="30"/>
        <v>41.911731279848816</v>
      </c>
      <c r="W86" s="13">
        <f t="shared" si="30"/>
        <v>37.992699840570104</v>
      </c>
      <c r="X86" s="13">
        <f t="shared" si="30"/>
        <v>34.226525371788831</v>
      </c>
      <c r="Y86" s="13">
        <f t="shared" si="21"/>
        <v>30.613790201938286</v>
      </c>
      <c r="Z86" s="13">
        <f t="shared" si="21"/>
        <v>27.155467421527842</v>
      </c>
      <c r="AA86" s="13">
        <f t="shared" si="21"/>
        <v>23.85315392937235</v>
      </c>
      <c r="AB86" s="13">
        <f t="shared" si="21"/>
        <v>20.70947136952115</v>
      </c>
      <c r="AC86" s="13">
        <f t="shared" si="31"/>
        <v>17.728787139644307</v>
      </c>
      <c r="AD86" s="13">
        <f t="shared" si="31"/>
        <v>14.918580464204481</v>
      </c>
      <c r="AE86" s="13">
        <f t="shared" si="31"/>
        <v>12.292191584375084</v>
      </c>
      <c r="AF86" s="13">
        <f t="shared" si="31"/>
        <v>9.874730570839402</v>
      </c>
      <c r="AG86" s="13">
        <f t="shared" si="32"/>
        <v>7.7165372819763727</v>
      </c>
      <c r="AH86" s="13">
        <f t="shared" si="32"/>
        <v>5.9237755892368531</v>
      </c>
      <c r="AI86" s="13">
        <f t="shared" si="32"/>
        <v>4.7099173788704514</v>
      </c>
      <c r="AJ86" s="13">
        <f t="shared" si="32"/>
        <v>4.3590557713119313</v>
      </c>
      <c r="AK86" s="13">
        <f t="shared" si="32"/>
        <v>4.885729932321726</v>
      </c>
      <c r="AL86" s="13">
        <f t="shared" si="32"/>
        <v>5.9380713457899041</v>
      </c>
      <c r="AM86" s="13">
        <f t="shared" si="32"/>
        <v>7.1963926830959855</v>
      </c>
    </row>
    <row r="87" spans="1:39" x14ac:dyDescent="0.25">
      <c r="A87" t="s">
        <v>26</v>
      </c>
      <c r="B87" t="s">
        <v>17</v>
      </c>
      <c r="C87" s="1">
        <v>0.18680555555555556</v>
      </c>
      <c r="D87" t="s">
        <v>182</v>
      </c>
      <c r="E87" s="7">
        <v>0.46875</v>
      </c>
      <c r="F87" t="s">
        <v>183</v>
      </c>
      <c r="G87" s="3">
        <v>4</v>
      </c>
      <c r="H87" s="5">
        <f t="shared" si="25"/>
        <v>11.25</v>
      </c>
      <c r="I87" s="4">
        <f t="shared" si="22"/>
        <v>15.25</v>
      </c>
      <c r="J87" s="9">
        <f t="shared" si="23"/>
        <v>4.4833333333333334</v>
      </c>
      <c r="K87">
        <v>42.33</v>
      </c>
      <c r="L87">
        <v>83.05</v>
      </c>
      <c r="M87">
        <v>33.450000000000003</v>
      </c>
      <c r="N87">
        <v>112.07</v>
      </c>
      <c r="O87">
        <f t="shared" si="29"/>
        <v>-8.8799999999999955</v>
      </c>
      <c r="P87">
        <f t="shared" si="24"/>
        <v>29.019999999999996</v>
      </c>
      <c r="Q87">
        <f t="shared" si="26"/>
        <v>-1.9806691449814116</v>
      </c>
      <c r="R87">
        <f t="shared" si="27"/>
        <v>6.4728624535315973</v>
      </c>
      <c r="S87" s="13">
        <f t="shared" si="28"/>
        <v>463.84243123349364</v>
      </c>
      <c r="U87" s="13">
        <f t="shared" si="30"/>
        <v>30.363835102047393</v>
      </c>
      <c r="V87" s="13">
        <f t="shared" si="30"/>
        <v>26.18216705394881</v>
      </c>
      <c r="W87" s="13">
        <f t="shared" si="30"/>
        <v>22.165550316056731</v>
      </c>
      <c r="X87" s="13">
        <f t="shared" si="30"/>
        <v>18.323341078944026</v>
      </c>
      <c r="Y87" s="13">
        <f t="shared" si="21"/>
        <v>14.673646099476368</v>
      </c>
      <c r="Z87" s="13">
        <f t="shared" si="21"/>
        <v>11.255243149164341</v>
      </c>
      <c r="AA87" s="13">
        <f t="shared" si="21"/>
        <v>8.1633108315848659</v>
      </c>
      <c r="AB87" s="13">
        <f t="shared" si="21"/>
        <v>5.6691809867963361</v>
      </c>
      <c r="AC87" s="13">
        <f t="shared" si="31"/>
        <v>4.5024427230819652</v>
      </c>
      <c r="AD87" s="13">
        <f t="shared" si="31"/>
        <v>5.3172979239390168</v>
      </c>
      <c r="AE87" s="13">
        <f t="shared" si="31"/>
        <v>7.3162006263710513</v>
      </c>
      <c r="AF87" s="13">
        <f t="shared" si="31"/>
        <v>9.6725833716466916</v>
      </c>
      <c r="AG87" s="13">
        <f t="shared" si="32"/>
        <v>12.084811217442043</v>
      </c>
      <c r="AH87" s="13">
        <f t="shared" si="32"/>
        <v>14.449783405290496</v>
      </c>
      <c r="AI87" s="13">
        <f t="shared" si="32"/>
        <v>16.726714282446256</v>
      </c>
      <c r="AJ87" s="13">
        <f t="shared" si="32"/>
        <v>18.897394440645208</v>
      </c>
      <c r="AK87" s="13">
        <f t="shared" si="32"/>
        <v>20.95318207895459</v>
      </c>
      <c r="AL87" s="13">
        <f t="shared" si="32"/>
        <v>22.890067637393248</v>
      </c>
      <c r="AM87" s="13">
        <f t="shared" si="32"/>
        <v>24.706560735227598</v>
      </c>
    </row>
    <row r="88" spans="1:39" x14ac:dyDescent="0.25">
      <c r="A88" t="s">
        <v>9</v>
      </c>
      <c r="B88" t="s">
        <v>17</v>
      </c>
      <c r="C88" s="1">
        <v>0.13541666666666666</v>
      </c>
      <c r="D88" t="s">
        <v>198</v>
      </c>
      <c r="E88" s="7">
        <v>0.47916666666666669</v>
      </c>
      <c r="F88" t="s">
        <v>199</v>
      </c>
      <c r="G88" s="3">
        <v>5</v>
      </c>
      <c r="H88" s="5">
        <f t="shared" si="25"/>
        <v>11.5</v>
      </c>
      <c r="I88" s="4">
        <f t="shared" si="22"/>
        <v>16.5</v>
      </c>
      <c r="J88" s="9">
        <f t="shared" si="23"/>
        <v>3.25</v>
      </c>
      <c r="K88">
        <v>44.98</v>
      </c>
      <c r="L88">
        <v>93.27</v>
      </c>
      <c r="M88">
        <v>33.450000000000003</v>
      </c>
      <c r="N88">
        <v>112.07</v>
      </c>
      <c r="O88">
        <f t="shared" si="29"/>
        <v>-11.529999999999994</v>
      </c>
      <c r="P88">
        <f t="shared" si="24"/>
        <v>18.799999999999997</v>
      </c>
      <c r="Q88">
        <f t="shared" si="26"/>
        <v>-3.5476923076923059</v>
      </c>
      <c r="R88">
        <f t="shared" si="27"/>
        <v>5.7846153846153836</v>
      </c>
      <c r="S88" s="13">
        <f t="shared" si="28"/>
        <v>464.98944472749918</v>
      </c>
      <c r="U88" s="13">
        <f t="shared" si="30"/>
        <v>28.191112853616715</v>
      </c>
      <c r="V88" s="13">
        <f t="shared" si="30"/>
        <v>23.998001697601655</v>
      </c>
      <c r="W88" s="13">
        <f t="shared" si="30"/>
        <v>19.956538656511331</v>
      </c>
      <c r="X88" s="13">
        <f t="shared" si="30"/>
        <v>16.068466977550262</v>
      </c>
      <c r="Y88" s="13">
        <f t="shared" si="21"/>
        <v>12.337937762145625</v>
      </c>
      <c r="Z88" s="13">
        <f t="shared" si="21"/>
        <v>8.776103865049004</v>
      </c>
      <c r="AA88" s="13">
        <f t="shared" si="21"/>
        <v>5.4218200675571877</v>
      </c>
      <c r="AB88" s="13">
        <f t="shared" si="21"/>
        <v>2.5125755819535742</v>
      </c>
      <c r="AC88" s="14">
        <f t="shared" si="31"/>
        <v>2.208151313324084</v>
      </c>
      <c r="AD88" s="13">
        <f t="shared" si="31"/>
        <v>4.7260281404093822</v>
      </c>
      <c r="AE88" s="13">
        <f t="shared" si="31"/>
        <v>7.4891309956473142</v>
      </c>
      <c r="AF88" s="13">
        <f t="shared" si="31"/>
        <v>10.181958078170517</v>
      </c>
      <c r="AG88" s="13">
        <f t="shared" si="32"/>
        <v>12.758421360423011</v>
      </c>
      <c r="AH88" s="13">
        <f t="shared" si="32"/>
        <v>15.206377872358903</v>
      </c>
      <c r="AI88" s="13">
        <f t="shared" si="32"/>
        <v>17.52196089408702</v>
      </c>
      <c r="AJ88" s="13">
        <f t="shared" si="32"/>
        <v>19.704191826691421</v>
      </c>
      <c r="AK88" s="13">
        <f t="shared" si="32"/>
        <v>21.753383971247409</v>
      </c>
      <c r="AL88" s="13">
        <f t="shared" si="32"/>
        <v>23.670564567348901</v>
      </c>
      <c r="AM88" s="13">
        <f t="shared" si="32"/>
        <v>25.457240782088686</v>
      </c>
    </row>
    <row r="89" spans="1:39" x14ac:dyDescent="0.25">
      <c r="A89" t="s">
        <v>4</v>
      </c>
      <c r="B89" t="s">
        <v>40</v>
      </c>
      <c r="C89" s="1">
        <v>0.14652777777777778</v>
      </c>
      <c r="D89" t="s">
        <v>41</v>
      </c>
      <c r="E89" s="8">
        <v>0.57291666666666663</v>
      </c>
      <c r="F89" t="s">
        <v>43</v>
      </c>
      <c r="G89" s="3">
        <v>5</v>
      </c>
      <c r="H89" s="5">
        <f t="shared" si="25"/>
        <v>13.75</v>
      </c>
      <c r="I89" s="4">
        <f t="shared" si="22"/>
        <v>18.75</v>
      </c>
      <c r="J89" s="9">
        <f t="shared" si="23"/>
        <v>3.5166666666666666</v>
      </c>
      <c r="K89">
        <v>41.878</v>
      </c>
      <c r="L89">
        <v>87.63</v>
      </c>
      <c r="M89">
        <v>40.76</v>
      </c>
      <c r="N89">
        <v>111.89</v>
      </c>
      <c r="O89">
        <f t="shared" si="29"/>
        <v>-1.1180000000000021</v>
      </c>
      <c r="P89">
        <f t="shared" si="24"/>
        <v>24.260000000000005</v>
      </c>
      <c r="Q89">
        <f t="shared" si="26"/>
        <v>-0.31791469194312855</v>
      </c>
      <c r="R89">
        <f t="shared" si="27"/>
        <v>6.8985781990521344</v>
      </c>
      <c r="S89" s="13">
        <f t="shared" si="28"/>
        <v>473.21496143761823</v>
      </c>
      <c r="U89" s="13">
        <f t="shared" si="30"/>
        <v>48.449747113490915</v>
      </c>
      <c r="V89" s="13">
        <f t="shared" si="30"/>
        <v>44.133594376813456</v>
      </c>
      <c r="W89" s="13">
        <f t="shared" si="30"/>
        <v>39.963102737258239</v>
      </c>
      <c r="X89" s="13">
        <f t="shared" si="30"/>
        <v>35.938523405442993</v>
      </c>
      <c r="Y89" s="13">
        <f t="shared" si="21"/>
        <v>32.060509792007515</v>
      </c>
      <c r="Z89" s="13">
        <f t="shared" si="21"/>
        <v>28.330369414183394</v>
      </c>
      <c r="AA89" s="13">
        <f t="shared" si="21"/>
        <v>24.750498394898099</v>
      </c>
      <c r="AB89" s="13">
        <f t="shared" si="21"/>
        <v>21.325165447026663</v>
      </c>
      <c r="AC89" s="13">
        <f t="shared" si="31"/>
        <v>18.062005263661327</v>
      </c>
      <c r="AD89" s="13">
        <f t="shared" si="31"/>
        <v>14.975052509195155</v>
      </c>
      <c r="AE89" s="15">
        <f t="shared" si="31"/>
        <v>12.091378640014408</v>
      </c>
      <c r="AF89" s="15">
        <f t="shared" si="31"/>
        <v>9.4667479144158762</v>
      </c>
      <c r="AG89" s="15">
        <f t="shared" si="32"/>
        <v>7.2240358087196297</v>
      </c>
      <c r="AH89" s="13">
        <f t="shared" si="32"/>
        <v>5.6329145313813758</v>
      </c>
      <c r="AI89" s="13">
        <f t="shared" si="32"/>
        <v>5.1205339815245114</v>
      </c>
      <c r="AJ89" s="13">
        <f t="shared" si="32"/>
        <v>5.8115291273869039</v>
      </c>
      <c r="AK89" s="13">
        <f t="shared" si="32"/>
        <v>7.2562925697764671</v>
      </c>
      <c r="AL89" s="13">
        <f t="shared" si="32"/>
        <v>9.0148181702228634</v>
      </c>
      <c r="AM89" s="13">
        <f t="shared" si="32"/>
        <v>10.870418917949097</v>
      </c>
    </row>
    <row r="90" spans="1:39" x14ac:dyDescent="0.25">
      <c r="A90" s="25" t="s">
        <v>125</v>
      </c>
      <c r="B90" s="25" t="s">
        <v>40</v>
      </c>
      <c r="C90" s="26">
        <v>0.21458333333333335</v>
      </c>
      <c r="D90" s="25" t="s">
        <v>135</v>
      </c>
      <c r="E90" s="28">
        <v>0.46875</v>
      </c>
      <c r="F90" t="s">
        <v>136</v>
      </c>
      <c r="G90" s="3">
        <v>4</v>
      </c>
      <c r="H90" s="5">
        <f t="shared" si="25"/>
        <v>11.25</v>
      </c>
      <c r="I90" s="4">
        <f t="shared" si="22"/>
        <v>15.25</v>
      </c>
      <c r="J90" s="9">
        <f t="shared" si="23"/>
        <v>5.15</v>
      </c>
      <c r="K90">
        <v>40.71</v>
      </c>
      <c r="L90">
        <v>74</v>
      </c>
      <c r="M90">
        <v>40.76</v>
      </c>
      <c r="N90">
        <v>111.89</v>
      </c>
      <c r="O90">
        <f t="shared" si="29"/>
        <v>4.9999999999997158E-2</v>
      </c>
      <c r="P90">
        <f t="shared" si="24"/>
        <v>37.89</v>
      </c>
      <c r="Q90">
        <f t="shared" si="26"/>
        <v>9.7087378640771174E-3</v>
      </c>
      <c r="R90">
        <f t="shared" si="27"/>
        <v>7.3572815533980576</v>
      </c>
      <c r="S90" s="13">
        <f t="shared" si="28"/>
        <v>504.14556827153615</v>
      </c>
      <c r="U90" s="13">
        <f t="shared" si="30"/>
        <v>37.166641202845632</v>
      </c>
      <c r="V90" s="13">
        <f t="shared" si="30"/>
        <v>32.817924747247325</v>
      </c>
      <c r="W90" s="13">
        <f t="shared" si="30"/>
        <v>28.612541997153013</v>
      </c>
      <c r="X90" s="13">
        <f t="shared" si="30"/>
        <v>24.549752733844368</v>
      </c>
      <c r="Y90" s="13">
        <f t="shared" si="21"/>
        <v>20.628788078687514</v>
      </c>
      <c r="Z90" s="13">
        <f t="shared" si="21"/>
        <v>16.84888082805324</v>
      </c>
      <c r="AA90" s="13">
        <f t="shared" si="21"/>
        <v>13.209350089477626</v>
      </c>
      <c r="AB90" s="13">
        <f t="shared" si="21"/>
        <v>9.7098679898752724</v>
      </c>
      <c r="AC90" s="13">
        <f t="shared" si="31"/>
        <v>6.3515436655682667</v>
      </c>
      <c r="AD90" s="13">
        <f t="shared" si="31"/>
        <v>3.1444300818149156</v>
      </c>
      <c r="AE90" s="14">
        <f t="shared" si="31"/>
        <v>0.53069141231836126</v>
      </c>
      <c r="AF90" s="13">
        <f t="shared" si="31"/>
        <v>3.0056744201298722</v>
      </c>
      <c r="AG90" s="13">
        <f t="shared" si="32"/>
        <v>5.8137308971916246</v>
      </c>
      <c r="AH90" s="13">
        <f t="shared" si="32"/>
        <v>8.5075134743477321</v>
      </c>
      <c r="AI90" s="13">
        <f t="shared" si="32"/>
        <v>11.077649524761874</v>
      </c>
      <c r="AJ90" s="13">
        <f t="shared" si="32"/>
        <v>13.524039671301482</v>
      </c>
      <c r="AK90" s="13">
        <f t="shared" si="32"/>
        <v>15.848332857969778</v>
      </c>
      <c r="AL90" s="13">
        <f t="shared" si="32"/>
        <v>18.052853261312254</v>
      </c>
      <c r="AM90" s="13">
        <f t="shared" si="32"/>
        <v>20.140349834603182</v>
      </c>
    </row>
    <row r="91" spans="1:39" x14ac:dyDescent="0.25">
      <c r="A91" s="25" t="s">
        <v>125</v>
      </c>
      <c r="B91" s="25" t="s">
        <v>40</v>
      </c>
      <c r="C91" s="26">
        <v>0.21458333333333335</v>
      </c>
      <c r="D91" s="25" t="s">
        <v>135</v>
      </c>
      <c r="E91" s="28">
        <v>0.46875</v>
      </c>
      <c r="F91" t="s">
        <v>136</v>
      </c>
      <c r="G91" s="3">
        <v>4</v>
      </c>
      <c r="H91" s="5">
        <f t="shared" si="25"/>
        <v>11.25</v>
      </c>
      <c r="I91" s="4">
        <f t="shared" si="22"/>
        <v>15.25</v>
      </c>
      <c r="J91" s="9">
        <f t="shared" si="23"/>
        <v>5.15</v>
      </c>
      <c r="K91">
        <v>40.71</v>
      </c>
      <c r="L91">
        <v>74</v>
      </c>
      <c r="M91">
        <v>40.76</v>
      </c>
      <c r="N91">
        <v>111.89</v>
      </c>
      <c r="O91">
        <f t="shared" si="29"/>
        <v>4.9999999999997158E-2</v>
      </c>
      <c r="P91">
        <f t="shared" si="24"/>
        <v>37.89</v>
      </c>
      <c r="Q91">
        <f t="shared" si="26"/>
        <v>9.7087378640771174E-3</v>
      </c>
      <c r="R91">
        <f t="shared" si="27"/>
        <v>7.3572815533980576</v>
      </c>
      <c r="S91" s="13">
        <f t="shared" si="28"/>
        <v>504.14556827153615</v>
      </c>
      <c r="U91" s="13">
        <f t="shared" si="30"/>
        <v>37.166641202845632</v>
      </c>
      <c r="V91" s="13">
        <f t="shared" si="30"/>
        <v>32.817924747247325</v>
      </c>
      <c r="W91" s="13">
        <f t="shared" si="30"/>
        <v>28.612541997153013</v>
      </c>
      <c r="X91" s="13">
        <f t="shared" si="30"/>
        <v>24.549752733844368</v>
      </c>
      <c r="Y91" s="13">
        <f t="shared" si="21"/>
        <v>20.628788078687514</v>
      </c>
      <c r="Z91" s="13">
        <f t="shared" si="21"/>
        <v>16.84888082805324</v>
      </c>
      <c r="AA91" s="13">
        <f t="shared" si="21"/>
        <v>13.209350089477626</v>
      </c>
      <c r="AB91" s="13">
        <f t="shared" si="21"/>
        <v>9.7098679898752724</v>
      </c>
      <c r="AC91" s="13">
        <f t="shared" si="31"/>
        <v>6.3515436655682667</v>
      </c>
      <c r="AD91" s="13">
        <f t="shared" si="31"/>
        <v>3.1444300818149156</v>
      </c>
      <c r="AE91" s="14">
        <f t="shared" si="31"/>
        <v>0.53069141231836126</v>
      </c>
      <c r="AF91" s="13">
        <f t="shared" si="31"/>
        <v>3.0056744201298722</v>
      </c>
      <c r="AG91" s="13">
        <f t="shared" si="32"/>
        <v>5.8137308971916246</v>
      </c>
      <c r="AH91" s="13">
        <f t="shared" si="32"/>
        <v>8.5075134743477321</v>
      </c>
      <c r="AI91" s="13">
        <f t="shared" si="32"/>
        <v>11.077649524761874</v>
      </c>
      <c r="AJ91" s="13">
        <f t="shared" si="32"/>
        <v>13.524039671301482</v>
      </c>
      <c r="AK91" s="13">
        <f t="shared" si="32"/>
        <v>15.848332857969778</v>
      </c>
      <c r="AL91" s="13">
        <f t="shared" si="32"/>
        <v>18.052853261312254</v>
      </c>
      <c r="AM91" s="13">
        <f t="shared" si="32"/>
        <v>20.140349834603182</v>
      </c>
    </row>
    <row r="92" spans="1:39" x14ac:dyDescent="0.25">
      <c r="A92" t="s">
        <v>155</v>
      </c>
      <c r="B92" t="s">
        <v>44</v>
      </c>
      <c r="C92" s="1">
        <v>0.27777777777777779</v>
      </c>
      <c r="D92" t="s">
        <v>168</v>
      </c>
      <c r="E92" s="7">
        <v>0.42708333333333331</v>
      </c>
      <c r="F92" t="s">
        <v>91</v>
      </c>
      <c r="G92" s="3">
        <v>4</v>
      </c>
      <c r="H92" s="5">
        <f t="shared" si="25"/>
        <v>10.25</v>
      </c>
      <c r="I92" s="4">
        <f t="shared" si="22"/>
        <v>14.25</v>
      </c>
      <c r="J92" s="9">
        <f t="shared" si="23"/>
        <v>6.666666666666667</v>
      </c>
      <c r="K92">
        <v>42.36</v>
      </c>
      <c r="L92">
        <v>71.058999999999997</v>
      </c>
      <c r="M92">
        <v>37.770000000000003</v>
      </c>
      <c r="N92">
        <v>122.42</v>
      </c>
      <c r="O92">
        <f t="shared" si="29"/>
        <v>-4.5899999999999963</v>
      </c>
      <c r="P92">
        <f t="shared" si="24"/>
        <v>51.361000000000004</v>
      </c>
      <c r="Q92">
        <f t="shared" si="26"/>
        <v>-0.68849999999999945</v>
      </c>
      <c r="R92">
        <f t="shared" si="27"/>
        <v>7.7041500000000003</v>
      </c>
      <c r="S92" s="13">
        <f t="shared" si="28"/>
        <v>530.017604464089</v>
      </c>
      <c r="U92" s="13">
        <f t="shared" si="30"/>
        <v>31.800274925832525</v>
      </c>
      <c r="V92" s="13">
        <f t="shared" si="30"/>
        <v>27.443480279182207</v>
      </c>
      <c r="W92" s="13">
        <f t="shared" si="30"/>
        <v>23.233667159247382</v>
      </c>
      <c r="X92" s="13">
        <f t="shared" si="30"/>
        <v>19.171286140070599</v>
      </c>
      <c r="Y92" s="13">
        <f t="shared" si="21"/>
        <v>15.25776399505062</v>
      </c>
      <c r="Z92" s="13">
        <f t="shared" si="21"/>
        <v>11.49704400509531</v>
      </c>
      <c r="AA92" s="13">
        <f t="shared" si="21"/>
        <v>7.9010611397358153</v>
      </c>
      <c r="AB92" s="13">
        <f t="shared" si="21"/>
        <v>4.5187915142445547</v>
      </c>
      <c r="AC92" s="14">
        <f t="shared" si="31"/>
        <v>1.7864273228424323</v>
      </c>
      <c r="AD92" s="13">
        <f t="shared" si="31"/>
        <v>2.814031733730237</v>
      </c>
      <c r="AE92" s="13">
        <f t="shared" si="31"/>
        <v>5.6500973329878939</v>
      </c>
      <c r="AF92" s="13">
        <f t="shared" si="31"/>
        <v>8.5248379786698703</v>
      </c>
      <c r="AG92" s="13">
        <f t="shared" si="32"/>
        <v>11.303934002152616</v>
      </c>
      <c r="AH92" s="13">
        <f t="shared" si="32"/>
        <v>13.964220075232532</v>
      </c>
      <c r="AI92" s="13">
        <f t="shared" si="32"/>
        <v>16.49961736405308</v>
      </c>
      <c r="AJ92" s="13">
        <f t="shared" si="32"/>
        <v>18.908753766851127</v>
      </c>
      <c r="AK92" s="13">
        <f t="shared" si="32"/>
        <v>21.192068787822283</v>
      </c>
      <c r="AL92" s="13">
        <f t="shared" si="32"/>
        <v>23.350902581364867</v>
      </c>
      <c r="AM92" s="13">
        <f t="shared" si="32"/>
        <v>25.387156760973642</v>
      </c>
    </row>
    <row r="93" spans="1:39" x14ac:dyDescent="0.25">
      <c r="A93" t="s">
        <v>9</v>
      </c>
      <c r="B93" t="s">
        <v>44</v>
      </c>
      <c r="C93" s="1">
        <v>0.17361111111111113</v>
      </c>
      <c r="D93" t="s">
        <v>201</v>
      </c>
      <c r="E93" s="7">
        <v>0.38194444444444442</v>
      </c>
      <c r="F93" t="s">
        <v>12</v>
      </c>
      <c r="G93" s="3">
        <v>5</v>
      </c>
      <c r="H93" s="5">
        <f t="shared" si="25"/>
        <v>9.1666666666666661</v>
      </c>
      <c r="I93" s="4">
        <f t="shared" si="22"/>
        <v>14.166666666666666</v>
      </c>
      <c r="J93" s="9">
        <f t="shared" si="23"/>
        <v>4.166666666666667</v>
      </c>
      <c r="K93">
        <v>44.98</v>
      </c>
      <c r="L93">
        <v>93.27</v>
      </c>
      <c r="M93">
        <v>37.770000000000003</v>
      </c>
      <c r="N93">
        <v>122.42</v>
      </c>
      <c r="O93">
        <f t="shared" si="29"/>
        <v>-7.2099999999999937</v>
      </c>
      <c r="P93">
        <f t="shared" si="24"/>
        <v>29.150000000000006</v>
      </c>
      <c r="Q93">
        <f t="shared" si="26"/>
        <v>-1.7303999999999984</v>
      </c>
      <c r="R93">
        <f t="shared" si="27"/>
        <v>6.9960000000000004</v>
      </c>
      <c r="S93" s="13">
        <f t="shared" si="28"/>
        <v>493.83522584153889</v>
      </c>
      <c r="U93" s="13">
        <f t="shared" si="30"/>
        <v>11.973637276129978</v>
      </c>
      <c r="V93" s="13">
        <f t="shared" si="30"/>
        <v>8.2180276978924915</v>
      </c>
      <c r="W93" s="13">
        <f t="shared" si="30"/>
        <v>5.4070893720048128</v>
      </c>
      <c r="X93" s="13">
        <f t="shared" si="30"/>
        <v>4.9801819086875598</v>
      </c>
      <c r="Y93" s="13">
        <f t="shared" si="21"/>
        <v>7.1211220296101212</v>
      </c>
      <c r="Z93" s="13">
        <f t="shared" si="21"/>
        <v>10.177623717696106</v>
      </c>
      <c r="AA93" s="13">
        <f t="shared" si="21"/>
        <v>13.423537290309435</v>
      </c>
      <c r="AB93" s="13">
        <f t="shared" si="21"/>
        <v>16.656706379003442</v>
      </c>
      <c r="AC93" s="13">
        <f t="shared" si="31"/>
        <v>19.809249495348254</v>
      </c>
      <c r="AD93" s="13">
        <f t="shared" si="31"/>
        <v>22.853379268513244</v>
      </c>
      <c r="AE93" s="13">
        <f t="shared" si="31"/>
        <v>25.776093494621449</v>
      </c>
      <c r="AF93" s="13">
        <f t="shared" si="31"/>
        <v>28.570810478611048</v>
      </c>
      <c r="AG93" s="13">
        <f t="shared" si="32"/>
        <v>31.234109208445677</v>
      </c>
      <c r="AH93" s="13">
        <f t="shared" si="32"/>
        <v>33.764291496048791</v>
      </c>
      <c r="AI93" s="13">
        <f t="shared" si="32"/>
        <v>36.16068582755608</v>
      </c>
      <c r="AJ93" s="13">
        <f t="shared" si="32"/>
        <v>38.423286097968095</v>
      </c>
      <c r="AK93" s="13">
        <f t="shared" si="32"/>
        <v>40.552554803849645</v>
      </c>
      <c r="AL93" s="13">
        <f t="shared" si="32"/>
        <v>42.549312944166751</v>
      </c>
      <c r="AM93" s="13">
        <f t="shared" si="32"/>
        <v>44.414678623253138</v>
      </c>
    </row>
    <row r="94" spans="1:39" x14ac:dyDescent="0.25">
      <c r="A94" s="25" t="s">
        <v>125</v>
      </c>
      <c r="B94" s="25" t="s">
        <v>44</v>
      </c>
      <c r="C94" s="26">
        <v>0.26944444444444443</v>
      </c>
      <c r="D94" s="25" t="s">
        <v>139</v>
      </c>
      <c r="E94" s="28">
        <v>0.48958333333333331</v>
      </c>
      <c r="F94" t="s">
        <v>140</v>
      </c>
      <c r="G94" s="3">
        <v>4</v>
      </c>
      <c r="H94" s="5">
        <f t="shared" si="25"/>
        <v>11.75</v>
      </c>
      <c r="I94" s="4">
        <f t="shared" si="22"/>
        <v>15.75</v>
      </c>
      <c r="J94" s="9">
        <f t="shared" si="23"/>
        <v>6.4666666666666668</v>
      </c>
      <c r="K94">
        <v>40.71</v>
      </c>
      <c r="L94">
        <v>74</v>
      </c>
      <c r="M94">
        <v>37.770000000000003</v>
      </c>
      <c r="N94">
        <v>122.42</v>
      </c>
      <c r="O94">
        <f t="shared" si="29"/>
        <v>-2.9399999999999977</v>
      </c>
      <c r="P94">
        <f t="shared" si="24"/>
        <v>48.42</v>
      </c>
      <c r="Q94">
        <f t="shared" si="26"/>
        <v>-0.45463917525773162</v>
      </c>
      <c r="R94">
        <f t="shared" si="27"/>
        <v>7.4876288659793815</v>
      </c>
      <c r="S94" s="13">
        <f t="shared" si="28"/>
        <v>514.02188203420542</v>
      </c>
      <c r="U94" s="13">
        <f t="shared" si="30"/>
        <v>40.704974102286137</v>
      </c>
      <c r="V94" s="13">
        <f t="shared" si="30"/>
        <v>36.352445337297873</v>
      </c>
      <c r="W94" s="13">
        <f t="shared" si="30"/>
        <v>32.14367201269792</v>
      </c>
      <c r="X94" s="13">
        <f t="shared" si="30"/>
        <v>28.077879539508839</v>
      </c>
      <c r="Y94" s="13">
        <f t="shared" si="21"/>
        <v>24.154231169970338</v>
      </c>
      <c r="Z94" s="13">
        <f t="shared" si="21"/>
        <v>20.371824512575444</v>
      </c>
      <c r="AA94" s="13">
        <f t="shared" si="21"/>
        <v>16.729690965033768</v>
      </c>
      <c r="AB94" s="13">
        <f t="shared" si="21"/>
        <v>13.226804097120741</v>
      </c>
      <c r="AC94" s="13">
        <f t="shared" si="31"/>
        <v>9.8621182992254735</v>
      </c>
      <c r="AD94" s="13">
        <f t="shared" si="31"/>
        <v>6.6347367630617295</v>
      </c>
      <c r="AE94" s="13">
        <f t="shared" si="31"/>
        <v>3.5449664844988247</v>
      </c>
      <c r="AF94" s="14">
        <f t="shared" si="31"/>
        <v>0.62547412130605695</v>
      </c>
      <c r="AG94" s="13">
        <f t="shared" si="32"/>
        <v>2.2642867873212742</v>
      </c>
      <c r="AH94" s="13">
        <f t="shared" si="32"/>
        <v>4.9551373388045592</v>
      </c>
      <c r="AI94" s="13">
        <f t="shared" si="32"/>
        <v>7.5229620149214291</v>
      </c>
      <c r="AJ94" s="13">
        <f t="shared" si="32"/>
        <v>9.9660208444566454</v>
      </c>
      <c r="AK94" s="13">
        <f t="shared" si="32"/>
        <v>12.286105471037741</v>
      </c>
      <c r="AL94" s="13">
        <f t="shared" si="32"/>
        <v>14.485712364560447</v>
      </c>
      <c r="AM94" s="13">
        <f t="shared" si="32"/>
        <v>16.567732206523047</v>
      </c>
    </row>
    <row r="95" spans="1:39" x14ac:dyDescent="0.25">
      <c r="A95" t="s">
        <v>125</v>
      </c>
      <c r="B95" t="s">
        <v>44</v>
      </c>
      <c r="C95" s="1">
        <v>0.27430555555555552</v>
      </c>
      <c r="D95" t="s">
        <v>141</v>
      </c>
      <c r="E95" s="7">
        <v>0.4375</v>
      </c>
      <c r="F95" t="s">
        <v>142</v>
      </c>
      <c r="G95" s="3">
        <v>4</v>
      </c>
      <c r="H95" s="5">
        <f t="shared" si="25"/>
        <v>10.5</v>
      </c>
      <c r="I95" s="4">
        <f t="shared" si="22"/>
        <v>14.5</v>
      </c>
      <c r="J95" s="9">
        <f t="shared" si="23"/>
        <v>6.5833333333333321</v>
      </c>
      <c r="K95">
        <v>40.71</v>
      </c>
      <c r="L95">
        <v>74</v>
      </c>
      <c r="M95">
        <v>37.770000000000003</v>
      </c>
      <c r="N95">
        <v>122.42</v>
      </c>
      <c r="O95">
        <f t="shared" si="29"/>
        <v>-2.9399999999999977</v>
      </c>
      <c r="P95">
        <f t="shared" si="24"/>
        <v>48.42</v>
      </c>
      <c r="Q95">
        <f t="shared" si="26"/>
        <v>-0.4465822784810124</v>
      </c>
      <c r="R95">
        <f t="shared" si="27"/>
        <v>7.3549367088607607</v>
      </c>
      <c r="S95" s="13">
        <f t="shared" si="28"/>
        <v>504.91263349182714</v>
      </c>
      <c r="U95" s="13">
        <f t="shared" si="30"/>
        <v>31.874912258682258</v>
      </c>
      <c r="V95" s="13">
        <f t="shared" si="30"/>
        <v>27.55738468295355</v>
      </c>
      <c r="W95" s="13">
        <f t="shared" si="30"/>
        <v>23.388398162274697</v>
      </c>
      <c r="X95" s="13">
        <f t="shared" si="30"/>
        <v>19.369292795575902</v>
      </c>
      <c r="Y95" s="13">
        <f t="shared" si="21"/>
        <v>15.503163221514058</v>
      </c>
      <c r="Z95" s="13">
        <f t="shared" si="21"/>
        <v>11.797448029364181</v>
      </c>
      <c r="AA95" s="13">
        <f t="shared" si="21"/>
        <v>8.2726563378959241</v>
      </c>
      <c r="AB95" s="13">
        <f t="shared" si="21"/>
        <v>5.0036751185037822</v>
      </c>
      <c r="AC95" s="14">
        <f t="shared" si="31"/>
        <v>2.4581189353124859</v>
      </c>
      <c r="AD95" s="13">
        <f t="shared" si="31"/>
        <v>2.9430758195735254</v>
      </c>
      <c r="AE95" s="13">
        <f t="shared" si="31"/>
        <v>5.4998365333581631</v>
      </c>
      <c r="AF95" s="13">
        <f t="shared" si="31"/>
        <v>8.2644154723373937</v>
      </c>
      <c r="AG95" s="13">
        <f t="shared" si="32"/>
        <v>10.975553314013762</v>
      </c>
      <c r="AH95" s="13">
        <f t="shared" si="32"/>
        <v>13.583965289554522</v>
      </c>
      <c r="AI95" s="13">
        <f t="shared" si="32"/>
        <v>16.075421495464827</v>
      </c>
      <c r="AJ95" s="13">
        <f t="shared" si="32"/>
        <v>18.445266148540792</v>
      </c>
      <c r="AK95" s="13">
        <f t="shared" si="32"/>
        <v>20.692397012368751</v>
      </c>
      <c r="AL95" s="13">
        <f t="shared" si="32"/>
        <v>22.817361939125419</v>
      </c>
      <c r="AM95" s="13">
        <f t="shared" si="32"/>
        <v>24.821638800417873</v>
      </c>
    </row>
    <row r="96" spans="1:39" x14ac:dyDescent="0.25">
      <c r="A96" s="25" t="s">
        <v>125</v>
      </c>
      <c r="B96" s="25" t="s">
        <v>44</v>
      </c>
      <c r="C96" s="26">
        <v>0.26041666666666669</v>
      </c>
      <c r="D96" s="25" t="s">
        <v>143</v>
      </c>
      <c r="E96" s="28">
        <v>0.49652777777777773</v>
      </c>
      <c r="F96" t="s">
        <v>144</v>
      </c>
      <c r="G96" s="3">
        <v>4</v>
      </c>
      <c r="H96" s="5">
        <f t="shared" si="25"/>
        <v>11.916666666666666</v>
      </c>
      <c r="I96" s="4">
        <f t="shared" si="22"/>
        <v>15.916666666666666</v>
      </c>
      <c r="J96" s="9">
        <f t="shared" si="23"/>
        <v>6.25</v>
      </c>
      <c r="K96">
        <v>40.71</v>
      </c>
      <c r="L96">
        <v>74</v>
      </c>
      <c r="M96">
        <v>37.770000000000003</v>
      </c>
      <c r="N96">
        <v>122.42</v>
      </c>
      <c r="O96">
        <f t="shared" si="29"/>
        <v>-2.9399999999999977</v>
      </c>
      <c r="P96">
        <f t="shared" si="24"/>
        <v>48.42</v>
      </c>
      <c r="Q96">
        <f t="shared" si="26"/>
        <v>-0.47039999999999965</v>
      </c>
      <c r="R96">
        <f t="shared" si="27"/>
        <v>7.7472000000000003</v>
      </c>
      <c r="S96" s="13">
        <f t="shared" si="28"/>
        <v>531.84130727805791</v>
      </c>
      <c r="U96" s="13">
        <f t="shared" si="30"/>
        <v>41.590567078329066</v>
      </c>
      <c r="V96" s="13">
        <f t="shared" si="30"/>
        <v>37.215421731585238</v>
      </c>
      <c r="W96" s="13">
        <f t="shared" si="30"/>
        <v>32.98401409224229</v>
      </c>
      <c r="X96" s="13">
        <f t="shared" si="30"/>
        <v>28.895582333390038</v>
      </c>
      <c r="Y96" s="13">
        <f t="shared" si="21"/>
        <v>24.949310322239523</v>
      </c>
      <c r="Z96" s="13">
        <f t="shared" si="21"/>
        <v>21.144330135779896</v>
      </c>
      <c r="AA96" s="13">
        <f t="shared" si="21"/>
        <v>17.479733957668909</v>
      </c>
      <c r="AB96" s="13">
        <f t="shared" si="21"/>
        <v>13.954611299084656</v>
      </c>
      <c r="AC96" s="13">
        <f t="shared" si="31"/>
        <v>10.568164918812652</v>
      </c>
      <c r="AD96" s="13">
        <f t="shared" si="31"/>
        <v>7.3201350452345091</v>
      </c>
      <c r="AE96" s="13">
        <f t="shared" si="31"/>
        <v>4.2130456574979114</v>
      </c>
      <c r="AF96" s="14">
        <f t="shared" si="31"/>
        <v>1.2850338347250532</v>
      </c>
      <c r="AG96" s="13">
        <f t="shared" si="32"/>
        <v>1.7039428445628328</v>
      </c>
      <c r="AH96" s="13">
        <f t="shared" si="32"/>
        <v>4.3892764773065389</v>
      </c>
      <c r="AI96" s="13">
        <f t="shared" si="32"/>
        <v>6.9744717276195942</v>
      </c>
      <c r="AJ96" s="13">
        <f t="shared" si="32"/>
        <v>9.4385489117818899</v>
      </c>
      <c r="AK96" s="13">
        <f t="shared" si="32"/>
        <v>11.780923343176019</v>
      </c>
      <c r="AL96" s="13">
        <f t="shared" si="32"/>
        <v>14.003426670932484</v>
      </c>
      <c r="AM96" s="13">
        <f t="shared" si="32"/>
        <v>16.108686124607804</v>
      </c>
    </row>
    <row r="97" spans="1:39" x14ac:dyDescent="0.25">
      <c r="A97" t="s">
        <v>125</v>
      </c>
      <c r="B97" t="s">
        <v>44</v>
      </c>
      <c r="C97" s="1">
        <v>0.26041666666666669</v>
      </c>
      <c r="D97" t="s">
        <v>145</v>
      </c>
      <c r="E97" s="7">
        <v>0.4375</v>
      </c>
      <c r="F97" t="s">
        <v>42</v>
      </c>
      <c r="G97" s="3">
        <v>4</v>
      </c>
      <c r="H97" s="5">
        <f t="shared" si="25"/>
        <v>10.5</v>
      </c>
      <c r="I97" s="4">
        <f t="shared" si="22"/>
        <v>14.5</v>
      </c>
      <c r="J97" s="9">
        <f t="shared" si="23"/>
        <v>6.25</v>
      </c>
      <c r="K97">
        <v>40.71</v>
      </c>
      <c r="L97">
        <v>74</v>
      </c>
      <c r="M97">
        <v>37.770000000000003</v>
      </c>
      <c r="N97">
        <v>122.42</v>
      </c>
      <c r="O97">
        <f t="shared" si="29"/>
        <v>-2.9399999999999977</v>
      </c>
      <c r="P97">
        <f t="shared" si="24"/>
        <v>48.42</v>
      </c>
      <c r="Q97">
        <f t="shared" si="26"/>
        <v>-0.47039999999999965</v>
      </c>
      <c r="R97">
        <f t="shared" si="27"/>
        <v>7.7472000000000003</v>
      </c>
      <c r="S97" s="13">
        <f t="shared" si="28"/>
        <v>531.84130727805791</v>
      </c>
      <c r="U97" s="13">
        <f t="shared" si="30"/>
        <v>30.816362088138657</v>
      </c>
      <c r="V97" s="13">
        <f t="shared" si="30"/>
        <v>26.472279370318603</v>
      </c>
      <c r="W97" s="13">
        <f t="shared" si="30"/>
        <v>22.278801152593239</v>
      </c>
      <c r="X97" s="13">
        <f t="shared" si="30"/>
        <v>18.238560390371799</v>
      </c>
      <c r="Y97" s="13">
        <f t="shared" si="21"/>
        <v>14.357363290652629</v>
      </c>
      <c r="Z97" s="13">
        <f t="shared" si="21"/>
        <v>10.649350082562304</v>
      </c>
      <c r="AA97" s="13">
        <f t="shared" si="21"/>
        <v>7.1562561102599798</v>
      </c>
      <c r="AB97" s="13">
        <f t="shared" si="21"/>
        <v>4.0536153735688201</v>
      </c>
      <c r="AC97" s="14">
        <f t="shared" si="31"/>
        <v>2.4700660825003138</v>
      </c>
      <c r="AD97" s="13">
        <f t="shared" si="31"/>
        <v>4.1711828301420404</v>
      </c>
      <c r="AE97" s="13">
        <f t="shared" si="31"/>
        <v>6.9027669860963075</v>
      </c>
      <c r="AF97" s="13">
        <f t="shared" si="31"/>
        <v>9.7117751388541844</v>
      </c>
      <c r="AG97" s="13">
        <f t="shared" si="32"/>
        <v>12.450875007675821</v>
      </c>
      <c r="AH97" s="13">
        <f t="shared" si="32"/>
        <v>15.083931678787836</v>
      </c>
      <c r="AI97" s="13">
        <f t="shared" si="32"/>
        <v>17.599024383220868</v>
      </c>
      <c r="AJ97" s="13">
        <f t="shared" si="32"/>
        <v>19.991911919488686</v>
      </c>
      <c r="AK97" s="13">
        <f t="shared" si="32"/>
        <v>22.261473480831924</v>
      </c>
      <c r="AL97" s="13">
        <f t="shared" si="32"/>
        <v>24.40812348667156</v>
      </c>
      <c r="AM97" s="13">
        <f t="shared" si="32"/>
        <v>26.433171697222591</v>
      </c>
    </row>
    <row r="98" spans="1:39" x14ac:dyDescent="0.25">
      <c r="A98" s="25" t="s">
        <v>125</v>
      </c>
      <c r="B98" s="25" t="s">
        <v>44</v>
      </c>
      <c r="C98" s="26">
        <v>0.26041666666666669</v>
      </c>
      <c r="D98" s="25" t="s">
        <v>146</v>
      </c>
      <c r="E98" s="28">
        <v>0.49652777777777773</v>
      </c>
      <c r="F98" t="s">
        <v>144</v>
      </c>
      <c r="G98" s="3">
        <v>4</v>
      </c>
      <c r="H98" s="5">
        <f t="shared" si="25"/>
        <v>11.916666666666666</v>
      </c>
      <c r="I98" s="4">
        <f t="shared" si="22"/>
        <v>15.916666666666666</v>
      </c>
      <c r="J98" s="9">
        <f t="shared" si="23"/>
        <v>6.25</v>
      </c>
      <c r="K98">
        <v>40.71</v>
      </c>
      <c r="L98">
        <v>74</v>
      </c>
      <c r="M98">
        <v>37.770000000000003</v>
      </c>
      <c r="N98">
        <v>122.42</v>
      </c>
      <c r="O98">
        <f t="shared" si="29"/>
        <v>-2.9399999999999977</v>
      </c>
      <c r="P98">
        <f t="shared" si="24"/>
        <v>48.42</v>
      </c>
      <c r="Q98">
        <f t="shared" si="26"/>
        <v>-0.47039999999999965</v>
      </c>
      <c r="R98">
        <f t="shared" si="27"/>
        <v>7.7472000000000003</v>
      </c>
      <c r="S98" s="13">
        <f t="shared" si="28"/>
        <v>531.84130727805791</v>
      </c>
      <c r="U98" s="13">
        <f t="shared" si="30"/>
        <v>41.590567078329066</v>
      </c>
      <c r="V98" s="13">
        <f t="shared" si="30"/>
        <v>37.215421731585238</v>
      </c>
      <c r="W98" s="13">
        <f t="shared" si="30"/>
        <v>32.98401409224229</v>
      </c>
      <c r="X98" s="13">
        <f t="shared" si="30"/>
        <v>28.895582333390038</v>
      </c>
      <c r="Y98" s="13">
        <f t="shared" si="21"/>
        <v>24.949310322239523</v>
      </c>
      <c r="Z98" s="13">
        <f t="shared" si="21"/>
        <v>21.144330135779896</v>
      </c>
      <c r="AA98" s="13">
        <f t="shared" si="21"/>
        <v>17.479733957668909</v>
      </c>
      <c r="AB98" s="13">
        <f t="shared" si="21"/>
        <v>13.954611299084656</v>
      </c>
      <c r="AC98" s="13">
        <f t="shared" si="31"/>
        <v>10.568164918812652</v>
      </c>
      <c r="AD98" s="13">
        <f t="shared" si="31"/>
        <v>7.3201350452345091</v>
      </c>
      <c r="AE98" s="13">
        <f t="shared" si="31"/>
        <v>4.2130456574979114</v>
      </c>
      <c r="AF98" s="14">
        <f t="shared" si="31"/>
        <v>1.2850338347250532</v>
      </c>
      <c r="AG98" s="13">
        <f t="shared" si="32"/>
        <v>1.7039428445628328</v>
      </c>
      <c r="AH98" s="13">
        <f t="shared" si="32"/>
        <v>4.3892764773065389</v>
      </c>
      <c r="AI98" s="13">
        <f t="shared" si="32"/>
        <v>6.9744717276195942</v>
      </c>
      <c r="AJ98" s="13">
        <f t="shared" si="32"/>
        <v>9.4385489117818899</v>
      </c>
      <c r="AK98" s="13">
        <f t="shared" si="32"/>
        <v>11.780923343176019</v>
      </c>
      <c r="AL98" s="13">
        <f t="shared" si="32"/>
        <v>14.003426670932484</v>
      </c>
      <c r="AM98" s="13">
        <f t="shared" si="32"/>
        <v>16.108686124607804</v>
      </c>
    </row>
    <row r="99" spans="1:39" x14ac:dyDescent="0.25">
      <c r="A99" t="s">
        <v>125</v>
      </c>
      <c r="B99" t="s">
        <v>44</v>
      </c>
      <c r="C99" s="1">
        <v>0.26041666666666669</v>
      </c>
      <c r="D99" t="s">
        <v>147</v>
      </c>
      <c r="E99" s="7">
        <v>0.4375</v>
      </c>
      <c r="F99" t="s">
        <v>42</v>
      </c>
      <c r="G99" s="3">
        <v>4</v>
      </c>
      <c r="H99" s="5">
        <f t="shared" si="25"/>
        <v>10.5</v>
      </c>
      <c r="I99" s="4">
        <f t="shared" ref="I99:I130" si="33">(H99+G99)</f>
        <v>14.5</v>
      </c>
      <c r="J99" s="9">
        <f t="shared" si="23"/>
        <v>6.25</v>
      </c>
      <c r="K99">
        <v>40.71</v>
      </c>
      <c r="L99">
        <v>74</v>
      </c>
      <c r="M99">
        <v>37.770000000000003</v>
      </c>
      <c r="N99">
        <v>122.42</v>
      </c>
      <c r="O99">
        <f t="shared" si="29"/>
        <v>-2.9399999999999977</v>
      </c>
      <c r="P99">
        <f t="shared" si="24"/>
        <v>48.42</v>
      </c>
      <c r="Q99">
        <f t="shared" si="26"/>
        <v>-0.47039999999999965</v>
      </c>
      <c r="R99">
        <f t="shared" si="27"/>
        <v>7.7472000000000003</v>
      </c>
      <c r="S99" s="13">
        <f t="shared" si="28"/>
        <v>531.84130727805791</v>
      </c>
      <c r="U99" s="13">
        <f t="shared" si="30"/>
        <v>30.816362088138657</v>
      </c>
      <c r="V99" s="13">
        <f t="shared" si="30"/>
        <v>26.472279370318603</v>
      </c>
      <c r="W99" s="13">
        <f t="shared" si="30"/>
        <v>22.278801152593239</v>
      </c>
      <c r="X99" s="13">
        <f t="shared" si="30"/>
        <v>18.238560390371799</v>
      </c>
      <c r="Y99" s="13">
        <f t="shared" si="21"/>
        <v>14.357363290652629</v>
      </c>
      <c r="Z99" s="13">
        <f t="shared" si="21"/>
        <v>10.649350082562304</v>
      </c>
      <c r="AA99" s="13">
        <f t="shared" si="21"/>
        <v>7.1562561102599798</v>
      </c>
      <c r="AB99" s="13">
        <f t="shared" si="21"/>
        <v>4.0536153735688201</v>
      </c>
      <c r="AC99" s="14">
        <f t="shared" si="31"/>
        <v>2.4700660825003138</v>
      </c>
      <c r="AD99" s="13">
        <f t="shared" si="31"/>
        <v>4.1711828301420404</v>
      </c>
      <c r="AE99" s="13">
        <f t="shared" si="31"/>
        <v>6.9027669860963075</v>
      </c>
      <c r="AF99" s="13">
        <f t="shared" si="31"/>
        <v>9.7117751388541844</v>
      </c>
      <c r="AG99" s="13">
        <f t="shared" si="32"/>
        <v>12.450875007675821</v>
      </c>
      <c r="AH99" s="13">
        <f t="shared" si="32"/>
        <v>15.083931678787836</v>
      </c>
      <c r="AI99" s="13">
        <f t="shared" si="32"/>
        <v>17.599024383220868</v>
      </c>
      <c r="AJ99" s="13">
        <f t="shared" si="32"/>
        <v>19.991911919488686</v>
      </c>
      <c r="AK99" s="13">
        <f t="shared" si="32"/>
        <v>22.261473480831924</v>
      </c>
      <c r="AL99" s="13">
        <f t="shared" si="32"/>
        <v>24.40812348667156</v>
      </c>
      <c r="AM99" s="13">
        <f t="shared" si="32"/>
        <v>26.433171697222591</v>
      </c>
    </row>
    <row r="102" spans="1:39" x14ac:dyDescent="0.25">
      <c r="K102">
        <v>2017</v>
      </c>
    </row>
    <row r="103" spans="1:39" x14ac:dyDescent="0.25">
      <c r="K103" t="s">
        <v>215</v>
      </c>
      <c r="L103" t="s">
        <v>218</v>
      </c>
      <c r="M103" t="s">
        <v>219</v>
      </c>
      <c r="N103" t="s">
        <v>220</v>
      </c>
    </row>
    <row r="104" spans="1:39" x14ac:dyDescent="0.25">
      <c r="K104" t="s">
        <v>216</v>
      </c>
      <c r="L104">
        <v>-3.4312</v>
      </c>
      <c r="M104">
        <v>115.95</v>
      </c>
      <c r="N104">
        <v>-934.38</v>
      </c>
    </row>
    <row r="105" spans="1:39" x14ac:dyDescent="0.25">
      <c r="K105" t="s">
        <v>217</v>
      </c>
      <c r="L105">
        <v>10.666</v>
      </c>
      <c r="M105">
        <v>-414.05</v>
      </c>
      <c r="N105">
        <v>4095.1</v>
      </c>
    </row>
    <row r="125" spans="11:23" x14ac:dyDescent="0.25">
      <c r="K125" t="s">
        <v>226</v>
      </c>
      <c r="T125" t="s">
        <v>228</v>
      </c>
      <c r="V125" t="s">
        <v>229</v>
      </c>
    </row>
    <row r="126" spans="11:23" ht="15.75" x14ac:dyDescent="0.25">
      <c r="K126">
        <v>12</v>
      </c>
      <c r="L126" s="24" t="s">
        <v>230</v>
      </c>
      <c r="M126" s="24"/>
      <c r="N126" s="24"/>
      <c r="O126" s="24"/>
      <c r="P126" s="24"/>
      <c r="Q126" s="24"/>
      <c r="R126" s="24"/>
      <c r="S126" s="24"/>
      <c r="T126" s="24"/>
      <c r="V126" s="6">
        <f>(110*360/(6.24*6378))</f>
        <v>0.99500687459295167</v>
      </c>
      <c r="W126" t="s">
        <v>227</v>
      </c>
    </row>
    <row r="127" spans="11:23" x14ac:dyDescent="0.25">
      <c r="M127" t="s">
        <v>231</v>
      </c>
      <c r="O127" t="s">
        <v>223</v>
      </c>
      <c r="Q127" t="s">
        <v>226</v>
      </c>
      <c r="S127" t="s">
        <v>227</v>
      </c>
    </row>
    <row r="128" spans="11:23" x14ac:dyDescent="0.25">
      <c r="M128" t="s">
        <v>204</v>
      </c>
      <c r="N128" t="s">
        <v>207</v>
      </c>
      <c r="O128" t="s">
        <v>225</v>
      </c>
      <c r="P128" t="s">
        <v>224</v>
      </c>
      <c r="Q128" t="s">
        <v>224</v>
      </c>
      <c r="R128" t="s">
        <v>224</v>
      </c>
    </row>
    <row r="129" spans="13:19" x14ac:dyDescent="0.25">
      <c r="M129" s="5">
        <f>(N129-5)-12</f>
        <v>1.4499999999999993</v>
      </c>
      <c r="N129" s="4">
        <v>18.45</v>
      </c>
      <c r="O129">
        <f>(10.666*N129^2-414.05*N129+4095.1)</f>
        <v>86.610564999999951</v>
      </c>
      <c r="P129">
        <f>(-3.4312*N129^2+115.95*N129-934.38)</f>
        <v>36.908442000000264</v>
      </c>
      <c r="Q129">
        <f>($L$12+$R$12*(N129-$I$12))</f>
        <v>85.301402061855669</v>
      </c>
      <c r="R129">
        <f>($K$12+$Q$12*(N129-$I$12))</f>
        <v>36.852608247422694</v>
      </c>
      <c r="S129">
        <f>SQRT((O129-Q129)^2+(P129-R129)^2)</f>
        <v>1.3103530083673882</v>
      </c>
    </row>
    <row r="130" spans="13:19" x14ac:dyDescent="0.25">
      <c r="M130" s="5">
        <f t="shared" ref="M130:M135" si="34">(N130-5)-12</f>
        <v>1.466666666666665</v>
      </c>
      <c r="N130" s="4">
        <f t="shared" ref="N130:N135" si="35">(N129+(1/60))</f>
        <v>18.466666666666665</v>
      </c>
      <c r="O130">
        <f t="shared" ref="O130:O135" si="36">(10.666*N130^2-414.05*N130+4095.1)</f>
        <v>86.272284444444267</v>
      </c>
      <c r="P130">
        <f t="shared" ref="P130:P135" si="37">(-3.4312*N130^2+115.95*N130-934.38)</f>
        <v>36.729800888889145</v>
      </c>
      <c r="Q130">
        <f t="shared" ref="Q130:Q135" si="38">($L$12+$R$12*(N130-$I$12))</f>
        <v>85.283134020618562</v>
      </c>
      <c r="R130">
        <f t="shared" ref="R130:R135" si="39">($K$12+$Q$12*(N130-$I$12))</f>
        <v>36.79053608247424</v>
      </c>
      <c r="S130">
        <f t="shared" ref="S130:S135" si="40">SQRT((O130-Q130)^2+(P130-R130)^2)</f>
        <v>0.99101328179514936</v>
      </c>
    </row>
    <row r="131" spans="13:19" x14ac:dyDescent="0.25">
      <c r="M131" s="5">
        <f t="shared" si="34"/>
        <v>1.4833333333333307</v>
      </c>
      <c r="N131" s="4">
        <f t="shared" si="35"/>
        <v>18.483333333333331</v>
      </c>
      <c r="O131">
        <f t="shared" si="36"/>
        <v>85.939929444443806</v>
      </c>
      <c r="P131">
        <f t="shared" si="37"/>
        <v>36.549253555555765</v>
      </c>
      <c r="Q131">
        <f t="shared" si="38"/>
        <v>85.264865979381455</v>
      </c>
      <c r="R131">
        <f t="shared" si="39"/>
        <v>36.728463917525787</v>
      </c>
      <c r="S131">
        <f t="shared" si="40"/>
        <v>0.69844615805329913</v>
      </c>
    </row>
    <row r="132" spans="13:19" x14ac:dyDescent="0.25">
      <c r="M132" s="5">
        <f t="shared" si="34"/>
        <v>1.4999999999999964</v>
      </c>
      <c r="N132" s="4">
        <f t="shared" si="35"/>
        <v>18.499999999999996</v>
      </c>
      <c r="O132">
        <f t="shared" si="36"/>
        <v>85.613500000000386</v>
      </c>
      <c r="P132">
        <f t="shared" si="37"/>
        <v>36.366800000000126</v>
      </c>
      <c r="Q132">
        <f t="shared" si="38"/>
        <v>85.246597938144333</v>
      </c>
      <c r="R132">
        <f t="shared" si="39"/>
        <v>36.66639175257734</v>
      </c>
      <c r="S132">
        <f t="shared" si="40"/>
        <v>0.47367957651402837</v>
      </c>
    </row>
    <row r="133" spans="13:19" x14ac:dyDescent="0.25">
      <c r="M133" s="5">
        <f t="shared" si="34"/>
        <v>1.5166666666666622</v>
      </c>
      <c r="N133" s="4">
        <f t="shared" si="35"/>
        <v>18.516666666666662</v>
      </c>
      <c r="O133">
        <f t="shared" si="36"/>
        <v>85.292996111111279</v>
      </c>
      <c r="P133">
        <f t="shared" si="37"/>
        <v>36.182440222222453</v>
      </c>
      <c r="Q133">
        <f t="shared" si="38"/>
        <v>85.228329896907226</v>
      </c>
      <c r="R133">
        <f t="shared" si="39"/>
        <v>36.604319587628893</v>
      </c>
      <c r="S133">
        <f t="shared" si="40"/>
        <v>0.42680665202785306</v>
      </c>
    </row>
    <row r="134" spans="13:19" x14ac:dyDescent="0.25">
      <c r="M134" s="5">
        <f t="shared" si="34"/>
        <v>1.5333333333333279</v>
      </c>
      <c r="N134" s="4">
        <f t="shared" si="35"/>
        <v>18.533333333333328</v>
      </c>
      <c r="O134">
        <f t="shared" si="36"/>
        <v>84.97841777777785</v>
      </c>
      <c r="P134">
        <f t="shared" si="37"/>
        <v>35.996174222222521</v>
      </c>
      <c r="Q134">
        <f t="shared" si="38"/>
        <v>85.210061855670105</v>
      </c>
      <c r="R134">
        <f t="shared" si="39"/>
        <v>36.54224742268044</v>
      </c>
      <c r="S134">
        <f t="shared" si="40"/>
        <v>0.59317359944699777</v>
      </c>
    </row>
    <row r="135" spans="13:19" x14ac:dyDescent="0.25">
      <c r="M135" s="5">
        <f t="shared" si="34"/>
        <v>1.5499999999999936</v>
      </c>
      <c r="N135" s="4">
        <f t="shared" si="35"/>
        <v>18.549999999999994</v>
      </c>
      <c r="O135">
        <f t="shared" si="36"/>
        <v>84.669764999999643</v>
      </c>
      <c r="P135">
        <f t="shared" si="37"/>
        <v>35.808002000000329</v>
      </c>
      <c r="Q135">
        <f t="shared" si="38"/>
        <v>85.191793814432998</v>
      </c>
      <c r="R135">
        <f t="shared" si="39"/>
        <v>36.480175257731986</v>
      </c>
      <c r="S135">
        <f t="shared" si="40"/>
        <v>0.85107636056248404</v>
      </c>
    </row>
    <row r="164" spans="9:23" x14ac:dyDescent="0.25">
      <c r="K164" t="s">
        <v>226</v>
      </c>
      <c r="M164" s="23" t="s">
        <v>235</v>
      </c>
      <c r="N164" s="23"/>
      <c r="O164" s="23"/>
      <c r="P164" s="23"/>
      <c r="Q164" s="23" t="s">
        <v>236</v>
      </c>
      <c r="R164" s="23"/>
      <c r="S164" s="23"/>
      <c r="T164" t="s">
        <v>228</v>
      </c>
      <c r="V164" t="s">
        <v>229</v>
      </c>
    </row>
    <row r="165" spans="9:23" x14ac:dyDescent="0.25">
      <c r="K165">
        <v>29</v>
      </c>
      <c r="V165">
        <f>(110*360/(6.24*6378))</f>
        <v>0.99500687459295167</v>
      </c>
      <c r="W165" t="s">
        <v>227</v>
      </c>
    </row>
    <row r="166" spans="9:23" x14ac:dyDescent="0.25">
      <c r="M166" t="s">
        <v>231</v>
      </c>
      <c r="O166" t="s">
        <v>223</v>
      </c>
      <c r="Q166" t="s">
        <v>226</v>
      </c>
      <c r="S166" t="s">
        <v>227</v>
      </c>
    </row>
    <row r="167" spans="9:23" x14ac:dyDescent="0.25">
      <c r="M167" t="s">
        <v>204</v>
      </c>
      <c r="N167" t="s">
        <v>207</v>
      </c>
      <c r="O167" t="s">
        <v>225</v>
      </c>
      <c r="P167" t="s">
        <v>224</v>
      </c>
      <c r="Q167" t="s">
        <v>224</v>
      </c>
      <c r="R167" t="s">
        <v>224</v>
      </c>
    </row>
    <row r="168" spans="9:23" x14ac:dyDescent="0.25">
      <c r="I168" t="s">
        <v>238</v>
      </c>
      <c r="J168">
        <f>(1/60)</f>
        <v>1.6666666666666666E-2</v>
      </c>
      <c r="M168">
        <v>1</v>
      </c>
      <c r="N168">
        <v>18.07</v>
      </c>
      <c r="O168">
        <f>(10.666*N168^2-414.05*N168+4095.1)</f>
        <v>95.931083400000261</v>
      </c>
      <c r="P168">
        <f>(-3.4312*N168^2+115.95*N168-934.38)</f>
        <v>40.464263120000055</v>
      </c>
      <c r="Q168">
        <f>($L$29+$R$29*(N168-$I$29))</f>
        <v>94.890630136986289</v>
      </c>
      <c r="R168">
        <f>($K$29+$Q$29*(N168-$I$29))</f>
        <v>40.371505022831052</v>
      </c>
      <c r="S168">
        <f>SQRT((O168-Q168)^2+(P168-R168)^2)</f>
        <v>1.0445798471667147</v>
      </c>
    </row>
    <row r="169" spans="9:23" x14ac:dyDescent="0.25">
      <c r="M169">
        <f t="shared" ref="M169:M174" si="41">(N169-5)-12</f>
        <v>1.086666666666666</v>
      </c>
      <c r="N169">
        <f t="shared" ref="N169:N174" si="42">(N168+(1/60))</f>
        <v>18.086666666666666</v>
      </c>
      <c r="O169">
        <f t="shared" ref="O169:O174" si="43">(10.666*N169^2-414.05*N169+4095.1)</f>
        <v>95.457700177777497</v>
      </c>
      <c r="P169">
        <f t="shared" ref="P169:P174" si="44">(-3.4312*N169^2+115.95*N169-934.38)</f>
        <v>40.329083875555511</v>
      </c>
      <c r="Q169">
        <f t="shared" ref="Q169:Q174" si="45">($L$29+$R$29*(N169-$I$29))</f>
        <v>94.765013698630128</v>
      </c>
      <c r="R169">
        <f t="shared" ref="R169:R174" si="46">($K$29+$Q$29*(N169-$I$29))</f>
        <v>40.397568949771689</v>
      </c>
      <c r="S169">
        <f t="shared" ref="S169:S174" si="47">SQRT((O169-Q169)^2+(P169-R169)^2)</f>
        <v>0.69606376416530535</v>
      </c>
    </row>
    <row r="170" spans="9:23" x14ac:dyDescent="0.25">
      <c r="M170">
        <f t="shared" si="41"/>
        <v>1.1033333333333317</v>
      </c>
      <c r="N170">
        <f t="shared" si="42"/>
        <v>18.103333333333332</v>
      </c>
      <c r="O170">
        <f t="shared" si="43"/>
        <v>94.990242511110864</v>
      </c>
      <c r="P170">
        <f t="shared" si="44"/>
        <v>40.191998408888935</v>
      </c>
      <c r="Q170">
        <f t="shared" si="45"/>
        <v>94.639397260273967</v>
      </c>
      <c r="R170">
        <f t="shared" si="46"/>
        <v>40.423632876712325</v>
      </c>
      <c r="S170">
        <f t="shared" si="47"/>
        <v>0.42041279323853936</v>
      </c>
    </row>
    <row r="171" spans="9:23" x14ac:dyDescent="0.25">
      <c r="M171">
        <f t="shared" si="41"/>
        <v>1.1199999999999974</v>
      </c>
      <c r="N171">
        <f t="shared" si="42"/>
        <v>18.119999999999997</v>
      </c>
      <c r="O171">
        <f t="shared" si="43"/>
        <v>94.528710399999454</v>
      </c>
      <c r="P171">
        <f t="shared" si="44"/>
        <v>40.053006720000099</v>
      </c>
      <c r="Q171">
        <f t="shared" si="45"/>
        <v>94.51378082191782</v>
      </c>
      <c r="R171">
        <f t="shared" si="46"/>
        <v>40.449696803652969</v>
      </c>
      <c r="S171">
        <f t="shared" si="47"/>
        <v>0.39697092433856823</v>
      </c>
    </row>
    <row r="172" spans="9:23" x14ac:dyDescent="0.25">
      <c r="M172">
        <f t="shared" si="41"/>
        <v>1.1366666666666632</v>
      </c>
      <c r="N172">
        <f t="shared" si="42"/>
        <v>18.136666666666663</v>
      </c>
      <c r="O172">
        <f t="shared" si="43"/>
        <v>94.073103844443722</v>
      </c>
      <c r="P172">
        <f t="shared" si="44"/>
        <v>39.912108808889002</v>
      </c>
      <c r="Q172">
        <f t="shared" si="45"/>
        <v>94.388164383561659</v>
      </c>
      <c r="R172">
        <f t="shared" si="46"/>
        <v>40.475760730593606</v>
      </c>
      <c r="S172">
        <f t="shared" si="47"/>
        <v>0.6457295348290788</v>
      </c>
    </row>
    <row r="173" spans="9:23" x14ac:dyDescent="0.25">
      <c r="M173">
        <f t="shared" si="41"/>
        <v>1.1533333333333289</v>
      </c>
      <c r="N173">
        <f t="shared" si="42"/>
        <v>18.153333333333329</v>
      </c>
      <c r="O173">
        <f t="shared" si="43"/>
        <v>93.623422844444576</v>
      </c>
      <c r="P173">
        <f t="shared" si="44"/>
        <v>39.769304675555645</v>
      </c>
      <c r="Q173">
        <f t="shared" si="45"/>
        <v>94.262547945205498</v>
      </c>
      <c r="R173">
        <f t="shared" si="46"/>
        <v>40.501824657534243</v>
      </c>
      <c r="S173">
        <f t="shared" si="47"/>
        <v>0.97214526611025742</v>
      </c>
    </row>
    <row r="174" spans="9:23" x14ac:dyDescent="0.25">
      <c r="M174">
        <f t="shared" si="41"/>
        <v>1.1699999999999946</v>
      </c>
      <c r="N174">
        <f t="shared" si="42"/>
        <v>18.169999999999995</v>
      </c>
      <c r="O174">
        <f t="shared" si="43"/>
        <v>93.179667400000199</v>
      </c>
      <c r="P174">
        <f t="shared" si="44"/>
        <v>39.624594320000028</v>
      </c>
      <c r="Q174">
        <f t="shared" si="45"/>
        <v>94.136931506849351</v>
      </c>
      <c r="R174">
        <f t="shared" si="46"/>
        <v>40.52788858447488</v>
      </c>
      <c r="S174">
        <f t="shared" si="47"/>
        <v>1.3161668201618166</v>
      </c>
    </row>
    <row r="214" spans="11:23" x14ac:dyDescent="0.25">
      <c r="K214" t="s">
        <v>226</v>
      </c>
      <c r="T214" t="s">
        <v>228</v>
      </c>
      <c r="V214" t="s">
        <v>229</v>
      </c>
    </row>
    <row r="215" spans="11:23" x14ac:dyDescent="0.25">
      <c r="K215">
        <v>32</v>
      </c>
      <c r="M215" s="23" t="s">
        <v>234</v>
      </c>
      <c r="N215" s="23"/>
      <c r="O215" s="23"/>
      <c r="P215" s="23"/>
      <c r="Q215" s="23" t="s">
        <v>237</v>
      </c>
      <c r="R215" s="23"/>
      <c r="V215">
        <f>(110*360/(6.24*6378))</f>
        <v>0.99500687459295167</v>
      </c>
      <c r="W215" t="s">
        <v>227</v>
      </c>
    </row>
    <row r="216" spans="11:23" x14ac:dyDescent="0.25">
      <c r="M216" t="s">
        <v>231</v>
      </c>
      <c r="O216" t="s">
        <v>223</v>
      </c>
      <c r="Q216" t="s">
        <v>226</v>
      </c>
      <c r="S216" t="s">
        <v>227</v>
      </c>
    </row>
    <row r="217" spans="11:23" x14ac:dyDescent="0.25">
      <c r="M217" t="s">
        <v>204</v>
      </c>
      <c r="N217" t="s">
        <v>207</v>
      </c>
      <c r="O217" t="s">
        <v>225</v>
      </c>
      <c r="P217" t="s">
        <v>224</v>
      </c>
      <c r="Q217" t="s">
        <v>224</v>
      </c>
      <c r="R217" t="s">
        <v>224</v>
      </c>
    </row>
    <row r="218" spans="11:23" x14ac:dyDescent="0.25">
      <c r="M218">
        <f>(N218-5)-12</f>
        <v>1.4499999999999993</v>
      </c>
      <c r="N218">
        <v>18.45</v>
      </c>
      <c r="O218">
        <f>(10.666*N218^2-414.05*N218+4095.1)</f>
        <v>86.610564999999951</v>
      </c>
      <c r="P218">
        <f>(-3.4312*N218^2+115.95*N218-934.38)</f>
        <v>36.908442000000264</v>
      </c>
      <c r="Q218">
        <f>($L$12+$R$12*(N218-$I$12))</f>
        <v>85.301402061855669</v>
      </c>
      <c r="R218">
        <f>($K$12+$Q$12*(N218-$I$12))</f>
        <v>36.852608247422694</v>
      </c>
      <c r="S218">
        <f>SQRT((O218-Q218)^2+(P218-R218)^2)</f>
        <v>1.3103530083673882</v>
      </c>
    </row>
    <row r="219" spans="11:23" x14ac:dyDescent="0.25">
      <c r="M219">
        <f t="shared" ref="M219:M224" si="48">(N219-5)-12</f>
        <v>1.466666666666665</v>
      </c>
      <c r="N219">
        <f t="shared" ref="N219:N224" si="49">(N218+(1/60))</f>
        <v>18.466666666666665</v>
      </c>
      <c r="O219">
        <f t="shared" ref="O219:O224" si="50">(10.666*N219^2-414.05*N219+4095.1)</f>
        <v>86.272284444444267</v>
      </c>
      <c r="P219">
        <f t="shared" ref="P219:P224" si="51">(-3.4312*N219^2+115.95*N219-934.38)</f>
        <v>36.729800888889145</v>
      </c>
      <c r="Q219">
        <f t="shared" ref="Q219:Q224" si="52">($L$12+$R$12*(N219-$I$12))</f>
        <v>85.283134020618562</v>
      </c>
      <c r="R219">
        <f t="shared" ref="R219:R224" si="53">($K$12+$Q$12*(N219-$I$12))</f>
        <v>36.79053608247424</v>
      </c>
      <c r="S219">
        <f t="shared" ref="S219:S224" si="54">SQRT((O219-Q219)^2+(P219-R219)^2)</f>
        <v>0.99101328179514936</v>
      </c>
    </row>
    <row r="220" spans="11:23" x14ac:dyDescent="0.25">
      <c r="M220">
        <f t="shared" si="48"/>
        <v>1.4833333333333307</v>
      </c>
      <c r="N220">
        <f t="shared" si="49"/>
        <v>18.483333333333331</v>
      </c>
      <c r="O220">
        <f t="shared" si="50"/>
        <v>85.939929444443806</v>
      </c>
      <c r="P220">
        <f t="shared" si="51"/>
        <v>36.549253555555765</v>
      </c>
      <c r="Q220">
        <f t="shared" si="52"/>
        <v>85.264865979381455</v>
      </c>
      <c r="R220">
        <f t="shared" si="53"/>
        <v>36.728463917525787</v>
      </c>
      <c r="S220">
        <f t="shared" si="54"/>
        <v>0.69844615805329913</v>
      </c>
    </row>
    <row r="221" spans="11:23" x14ac:dyDescent="0.25">
      <c r="M221">
        <f t="shared" si="48"/>
        <v>1.4999999999999964</v>
      </c>
      <c r="N221">
        <f t="shared" si="49"/>
        <v>18.499999999999996</v>
      </c>
      <c r="O221">
        <f t="shared" si="50"/>
        <v>85.613500000000386</v>
      </c>
      <c r="P221">
        <f t="shared" si="51"/>
        <v>36.366800000000126</v>
      </c>
      <c r="Q221">
        <f t="shared" si="52"/>
        <v>85.246597938144333</v>
      </c>
      <c r="R221">
        <f t="shared" si="53"/>
        <v>36.66639175257734</v>
      </c>
      <c r="S221">
        <f t="shared" si="54"/>
        <v>0.47367957651402837</v>
      </c>
    </row>
    <row r="222" spans="11:23" x14ac:dyDescent="0.25">
      <c r="M222">
        <f t="shared" si="48"/>
        <v>1.5166666666666622</v>
      </c>
      <c r="N222">
        <f t="shared" si="49"/>
        <v>18.516666666666662</v>
      </c>
      <c r="O222">
        <f t="shared" si="50"/>
        <v>85.292996111111279</v>
      </c>
      <c r="P222">
        <f t="shared" si="51"/>
        <v>36.182440222222453</v>
      </c>
      <c r="Q222">
        <f t="shared" si="52"/>
        <v>85.228329896907226</v>
      </c>
      <c r="R222">
        <f t="shared" si="53"/>
        <v>36.604319587628893</v>
      </c>
      <c r="S222">
        <f t="shared" si="54"/>
        <v>0.42680665202785306</v>
      </c>
    </row>
    <row r="223" spans="11:23" x14ac:dyDescent="0.25">
      <c r="M223">
        <f t="shared" si="48"/>
        <v>1.5333333333333279</v>
      </c>
      <c r="N223">
        <f t="shared" si="49"/>
        <v>18.533333333333328</v>
      </c>
      <c r="O223">
        <f t="shared" si="50"/>
        <v>84.97841777777785</v>
      </c>
      <c r="P223">
        <f t="shared" si="51"/>
        <v>35.996174222222521</v>
      </c>
      <c r="Q223">
        <f t="shared" si="52"/>
        <v>85.210061855670105</v>
      </c>
      <c r="R223">
        <f t="shared" si="53"/>
        <v>36.54224742268044</v>
      </c>
      <c r="S223">
        <f t="shared" si="54"/>
        <v>0.59317359944699777</v>
      </c>
    </row>
    <row r="224" spans="11:23" x14ac:dyDescent="0.25">
      <c r="M224">
        <f t="shared" si="48"/>
        <v>1.5499999999999936</v>
      </c>
      <c r="N224">
        <f t="shared" si="49"/>
        <v>18.549999999999994</v>
      </c>
      <c r="O224">
        <f t="shared" si="50"/>
        <v>84.669764999999643</v>
      </c>
      <c r="P224">
        <f t="shared" si="51"/>
        <v>35.808002000000329</v>
      </c>
      <c r="Q224">
        <f t="shared" si="52"/>
        <v>85.191793814432998</v>
      </c>
      <c r="R224">
        <f t="shared" si="53"/>
        <v>36.480175257731986</v>
      </c>
      <c r="S224">
        <f t="shared" si="54"/>
        <v>0.85107636056248404</v>
      </c>
    </row>
    <row r="257" spans="10:22" x14ac:dyDescent="0.25">
      <c r="J257" t="s">
        <v>226</v>
      </c>
      <c r="L257" t="s">
        <v>239</v>
      </c>
      <c r="S257" t="s">
        <v>228</v>
      </c>
      <c r="U257" t="s">
        <v>229</v>
      </c>
    </row>
    <row r="258" spans="10:22" x14ac:dyDescent="0.25">
      <c r="J258">
        <v>8</v>
      </c>
      <c r="U258">
        <f>(110*360/(6.24*6378))</f>
        <v>0.99500687459295167</v>
      </c>
      <c r="V258" t="s">
        <v>227</v>
      </c>
    </row>
    <row r="259" spans="10:22" x14ac:dyDescent="0.25">
      <c r="L259" t="s">
        <v>231</v>
      </c>
      <c r="N259" t="s">
        <v>223</v>
      </c>
      <c r="P259" t="s">
        <v>226</v>
      </c>
      <c r="R259" t="s">
        <v>227</v>
      </c>
    </row>
    <row r="260" spans="10:22" x14ac:dyDescent="0.25">
      <c r="L260" t="s">
        <v>204</v>
      </c>
      <c r="M260" t="s">
        <v>207</v>
      </c>
      <c r="N260" t="s">
        <v>225</v>
      </c>
      <c r="O260" t="s">
        <v>224</v>
      </c>
      <c r="P260" t="s">
        <v>224</v>
      </c>
      <c r="Q260" t="s">
        <v>224</v>
      </c>
    </row>
    <row r="261" spans="10:22" x14ac:dyDescent="0.25">
      <c r="L261">
        <v>1</v>
      </c>
      <c r="M261">
        <v>18.41</v>
      </c>
      <c r="N261">
        <f>(10.666*M261^2-414.05*M261+4095.1)</f>
        <v>87.44661460000043</v>
      </c>
      <c r="O261">
        <f>(-3.4312*M261^2+115.95*M261-934.38)</f>
        <v>37.329403280000065</v>
      </c>
      <c r="P261">
        <f>($L$8+$R$8*(M261-$I$8))</f>
        <v>85.907532824427477</v>
      </c>
      <c r="Q261">
        <f>($K$8+$Q$8*(M261-$I$8))</f>
        <v>37.559080916030538</v>
      </c>
      <c r="R261">
        <f>SQRT((N261-P261)^2+(O261-Q261)^2)</f>
        <v>1.5561248434471253</v>
      </c>
    </row>
    <row r="262" spans="10:22" x14ac:dyDescent="0.25">
      <c r="L262">
        <f t="shared" ref="L262:L268" si="55">(M262-5)-12</f>
        <v>1.4266666666666659</v>
      </c>
      <c r="M262">
        <f>(M261+1/60)</f>
        <v>18.426666666666666</v>
      </c>
      <c r="N262">
        <f t="shared" ref="N262:N268" si="56">(10.666*M262^2-414.05*M262+4095.1)</f>
        <v>87.094112711110938</v>
      </c>
      <c r="O262">
        <f t="shared" ref="O262:O268" si="57">(-3.4312*M262^2+115.95*M262-934.38)</f>
        <v>37.155337102222461</v>
      </c>
      <c r="P262">
        <f t="shared" ref="P262:P268" si="58">($L$8+$R$8*(M262-$I$8))</f>
        <v>85.882784732824433</v>
      </c>
      <c r="Q262">
        <f t="shared" ref="Q262:Q268" si="59">($K$8+$Q$8*(M262-$I$8))</f>
        <v>37.497027480916032</v>
      </c>
      <c r="R262">
        <f t="shared" ref="R262:R268" si="60">SQRT((N262-P262)^2+(O262-Q262)^2)</f>
        <v>1.258597547221282</v>
      </c>
    </row>
    <row r="263" spans="10:22" x14ac:dyDescent="0.25">
      <c r="L263">
        <f t="shared" si="55"/>
        <v>1.4433333333333316</v>
      </c>
      <c r="M263">
        <f t="shared" ref="M263:M268" si="61">(M262+1/60)</f>
        <v>18.443333333333332</v>
      </c>
      <c r="N263">
        <f t="shared" si="56"/>
        <v>86.747536377777578</v>
      </c>
      <c r="O263">
        <f t="shared" si="57"/>
        <v>36.979364702222597</v>
      </c>
      <c r="P263">
        <f t="shared" si="58"/>
        <v>85.858036641221375</v>
      </c>
      <c r="Q263">
        <f t="shared" si="59"/>
        <v>37.434974045801532</v>
      </c>
      <c r="R263">
        <f t="shared" si="60"/>
        <v>0.99939464441730086</v>
      </c>
    </row>
    <row r="264" spans="10:22" x14ac:dyDescent="0.25">
      <c r="L264">
        <f t="shared" si="55"/>
        <v>1.4599999999999973</v>
      </c>
      <c r="M264">
        <f t="shared" si="61"/>
        <v>18.459999999999997</v>
      </c>
      <c r="N264">
        <f t="shared" si="56"/>
        <v>86.406885599999896</v>
      </c>
      <c r="O264">
        <f t="shared" si="57"/>
        <v>36.801486080000245</v>
      </c>
      <c r="P264">
        <f t="shared" si="58"/>
        <v>85.833288549618331</v>
      </c>
      <c r="Q264">
        <f t="shared" si="59"/>
        <v>37.372920610687032</v>
      </c>
      <c r="R264">
        <f t="shared" si="60"/>
        <v>0.80966103961328173</v>
      </c>
    </row>
    <row r="265" spans="10:22" x14ac:dyDescent="0.25">
      <c r="L265">
        <f t="shared" si="55"/>
        <v>1.476666666666663</v>
      </c>
      <c r="M265">
        <f t="shared" si="61"/>
        <v>18.476666666666663</v>
      </c>
      <c r="N265">
        <f t="shared" si="56"/>
        <v>86.072160377777891</v>
      </c>
      <c r="O265">
        <f t="shared" si="57"/>
        <v>36.621701235555861</v>
      </c>
      <c r="P265">
        <f t="shared" si="58"/>
        <v>85.808540458015273</v>
      </c>
      <c r="Q265">
        <f t="shared" si="59"/>
        <v>37.310867175572533</v>
      </c>
      <c r="R265">
        <f t="shared" si="60"/>
        <v>0.73786526884974879</v>
      </c>
    </row>
    <row r="266" spans="10:22" x14ac:dyDescent="0.25">
      <c r="L266">
        <f t="shared" si="55"/>
        <v>1.4933333333333287</v>
      </c>
      <c r="M266">
        <f t="shared" si="61"/>
        <v>18.493333333333329</v>
      </c>
      <c r="N266">
        <f t="shared" si="56"/>
        <v>85.743360711111109</v>
      </c>
      <c r="O266">
        <f t="shared" si="57"/>
        <v>36.440010168889216</v>
      </c>
      <c r="P266">
        <f t="shared" si="58"/>
        <v>85.783792366412214</v>
      </c>
      <c r="Q266">
        <f t="shared" si="59"/>
        <v>37.248813740458033</v>
      </c>
      <c r="R266">
        <f t="shared" si="60"/>
        <v>0.80981351935668566</v>
      </c>
    </row>
    <row r="267" spans="10:22" x14ac:dyDescent="0.25">
      <c r="L267">
        <f t="shared" si="55"/>
        <v>1.5099999999999945</v>
      </c>
      <c r="M267">
        <f t="shared" si="61"/>
        <v>18.509999999999994</v>
      </c>
      <c r="N267">
        <f t="shared" si="56"/>
        <v>85.420486600000004</v>
      </c>
      <c r="O267">
        <f t="shared" si="57"/>
        <v>36.256412880000312</v>
      </c>
      <c r="P267">
        <f t="shared" si="58"/>
        <v>85.75904427480917</v>
      </c>
      <c r="Q267">
        <f t="shared" si="59"/>
        <v>37.186760305343533</v>
      </c>
      <c r="R267">
        <f t="shared" si="60"/>
        <v>0.99003415648903259</v>
      </c>
    </row>
    <row r="268" spans="10:22" x14ac:dyDescent="0.25">
      <c r="L268">
        <f t="shared" si="55"/>
        <v>1.5266666666666602</v>
      </c>
      <c r="M268">
        <f t="shared" si="61"/>
        <v>18.52666666666666</v>
      </c>
      <c r="N268">
        <f t="shared" si="56"/>
        <v>85.103538044444122</v>
      </c>
      <c r="O268">
        <f t="shared" si="57"/>
        <v>36.070909368889374</v>
      </c>
      <c r="P268">
        <f t="shared" si="58"/>
        <v>85.734296183206112</v>
      </c>
      <c r="Q268">
        <f t="shared" si="59"/>
        <v>37.124706870229033</v>
      </c>
      <c r="R268">
        <f t="shared" si="60"/>
        <v>1.228146979577037</v>
      </c>
    </row>
  </sheetData>
  <sortState ref="A3:M99">
    <sortCondition ref="B3:B99"/>
  </sortState>
  <mergeCells count="7">
    <mergeCell ref="K1:L1"/>
    <mergeCell ref="M1:N1"/>
    <mergeCell ref="L126:T126"/>
    <mergeCell ref="M215:P215"/>
    <mergeCell ref="M164:P164"/>
    <mergeCell ref="Q215:R215"/>
    <mergeCell ref="Q164:S164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B45" sqref="B4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Maps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</dc:creator>
  <cp:lastModifiedBy>Sten</cp:lastModifiedBy>
  <dcterms:created xsi:type="dcterms:W3CDTF">2017-02-23T13:46:15Z</dcterms:created>
  <dcterms:modified xsi:type="dcterms:W3CDTF">2017-02-27T18:22:29Z</dcterms:modified>
</cp:coreProperties>
</file>